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codeName="ThisWorkbook" defaultThemeVersion="124226"/>
  <mc:AlternateContent xmlns:mc="http://schemas.openxmlformats.org/markup-compatibility/2006">
    <mc:Choice Requires="x15">
      <x15ac:absPath xmlns:x15ac="http://schemas.microsoft.com/office/spreadsheetml/2010/11/ac" url="C:\Users\ktaylor\Desktop\IR Responses\Attachments\"/>
    </mc:Choice>
  </mc:AlternateContent>
  <bookViews>
    <workbookView xWindow="0" yWindow="0" windowWidth="25200" windowHeight="1176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Report'!$C$26:$BT$141</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X263" i="79" l="1"/>
  <c r="W263" i="79"/>
  <c r="V263" i="79"/>
  <c r="U263" i="79"/>
  <c r="T263" i="79"/>
  <c r="S263" i="79"/>
  <c r="R263" i="79"/>
  <c r="Q263" i="79"/>
  <c r="P263" i="79"/>
  <c r="M263" i="79"/>
  <c r="L263" i="79"/>
  <c r="K263" i="79"/>
  <c r="J263" i="79"/>
  <c r="I263" i="79"/>
  <c r="H263" i="79"/>
  <c r="G263" i="79"/>
  <c r="F263" i="79"/>
  <c r="E263" i="79"/>
  <c r="M233" i="79"/>
  <c r="L233" i="79"/>
  <c r="K233" i="79"/>
  <c r="J233" i="79"/>
  <c r="I233" i="79"/>
  <c r="H233" i="79"/>
  <c r="G233" i="79"/>
  <c r="F233" i="79"/>
  <c r="E233" i="79"/>
  <c r="X233" i="79"/>
  <c r="W233" i="79"/>
  <c r="V233" i="79"/>
  <c r="U233" i="79"/>
  <c r="T233" i="79"/>
  <c r="S233" i="79"/>
  <c r="R233" i="79"/>
  <c r="Q233" i="79"/>
  <c r="P233" i="79"/>
  <c r="X237" i="79"/>
  <c r="W237" i="79"/>
  <c r="V237" i="79"/>
  <c r="U237" i="79"/>
  <c r="T237" i="79"/>
  <c r="S237" i="79"/>
  <c r="R237" i="79"/>
  <c r="Q237" i="79"/>
  <c r="P237" i="79"/>
  <c r="M237" i="79"/>
  <c r="L237" i="79"/>
  <c r="K237" i="79"/>
  <c r="J237" i="79"/>
  <c r="I237" i="79"/>
  <c r="H237" i="79"/>
  <c r="G237" i="79"/>
  <c r="F237" i="79"/>
  <c r="E237" i="79"/>
  <c r="M240" i="79"/>
  <c r="L240" i="79"/>
  <c r="K240" i="79"/>
  <c r="J240" i="79"/>
  <c r="I240" i="79"/>
  <c r="H240" i="79"/>
  <c r="G240" i="79"/>
  <c r="F240" i="79"/>
  <c r="E240" i="79"/>
  <c r="X240" i="79"/>
  <c r="W240" i="79"/>
  <c r="V240" i="79"/>
  <c r="U240" i="79"/>
  <c r="T240" i="79"/>
  <c r="S240" i="79"/>
  <c r="R240" i="79"/>
  <c r="Q240" i="79"/>
  <c r="P240" i="79"/>
  <c r="O240" i="79"/>
  <c r="D240" i="79"/>
  <c r="O237" i="79"/>
  <c r="D237" i="79"/>
  <c r="O263" i="79"/>
  <c r="D263" i="79"/>
  <c r="O233" i="79"/>
  <c r="D233" i="79"/>
  <c r="X230" i="79"/>
  <c r="W230" i="79"/>
  <c r="V230" i="79"/>
  <c r="U230" i="79"/>
  <c r="T230" i="79"/>
  <c r="S230" i="79"/>
  <c r="R230" i="79"/>
  <c r="Q230" i="79"/>
  <c r="P230" i="79"/>
  <c r="O230" i="79"/>
  <c r="M230" i="79"/>
  <c r="L230" i="79"/>
  <c r="K230" i="79"/>
  <c r="J230" i="79"/>
  <c r="I230" i="79"/>
  <c r="H230" i="79"/>
  <c r="G230" i="79"/>
  <c r="F230" i="79"/>
  <c r="E230" i="79"/>
  <c r="D230" i="79"/>
  <c r="X221" i="79"/>
  <c r="W221" i="79"/>
  <c r="V221" i="79"/>
  <c r="U221" i="79"/>
  <c r="T221" i="79"/>
  <c r="S221" i="79"/>
  <c r="R221" i="79"/>
  <c r="Q221" i="79"/>
  <c r="P221" i="79"/>
  <c r="O221" i="79"/>
  <c r="M221" i="79"/>
  <c r="L221" i="79"/>
  <c r="K221" i="79"/>
  <c r="J221" i="79"/>
  <c r="I221" i="79"/>
  <c r="H221" i="79"/>
  <c r="G221" i="79"/>
  <c r="F221" i="79"/>
  <c r="E221" i="79"/>
  <c r="D221" i="79"/>
  <c r="P40" i="46" l="1"/>
  <c r="Q40" i="46"/>
  <c r="R40" i="46"/>
  <c r="S40" i="46"/>
  <c r="T40" i="46"/>
  <c r="U40" i="46"/>
  <c r="V40" i="46"/>
  <c r="W40" i="46"/>
  <c r="X40" i="46"/>
  <c r="E40" i="46"/>
  <c r="F40" i="46"/>
  <c r="G40" i="46"/>
  <c r="H40" i="46"/>
  <c r="I40" i="46"/>
  <c r="J40" i="46"/>
  <c r="K40" i="46"/>
  <c r="L40" i="46"/>
  <c r="M40" i="46"/>
  <c r="O40" i="46"/>
  <c r="D40" i="46"/>
  <c r="D233" i="46"/>
  <c r="P71" i="46"/>
  <c r="Q71" i="46"/>
  <c r="R71" i="46"/>
  <c r="S71" i="46"/>
  <c r="T71" i="46"/>
  <c r="U71" i="46"/>
  <c r="V71" i="46"/>
  <c r="W71" i="46"/>
  <c r="X71" i="46"/>
  <c r="O71" i="46"/>
  <c r="E71" i="46"/>
  <c r="F71" i="46"/>
  <c r="G71" i="46"/>
  <c r="H71" i="46"/>
  <c r="I71" i="46"/>
  <c r="J71" i="46"/>
  <c r="K71" i="46"/>
  <c r="L71" i="46"/>
  <c r="M71" i="46"/>
  <c r="D71" i="46"/>
  <c r="P105" i="46"/>
  <c r="Q105" i="46"/>
  <c r="R105" i="46"/>
  <c r="S105" i="46"/>
  <c r="T105" i="46"/>
  <c r="U105" i="46"/>
  <c r="V105" i="46"/>
  <c r="W105" i="46"/>
  <c r="X105" i="46"/>
  <c r="E105" i="46"/>
  <c r="F105" i="46"/>
  <c r="G105" i="46"/>
  <c r="H105" i="46"/>
  <c r="I105" i="46"/>
  <c r="J105" i="46"/>
  <c r="K105" i="46"/>
  <c r="L105" i="46"/>
  <c r="M105" i="46"/>
  <c r="O105" i="46"/>
  <c r="D105" i="46"/>
  <c r="P102" i="46"/>
  <c r="Q102" i="46"/>
  <c r="R102" i="46"/>
  <c r="S102" i="46"/>
  <c r="T102" i="46"/>
  <c r="U102" i="46"/>
  <c r="V102" i="46"/>
  <c r="W102" i="46"/>
  <c r="X102" i="46"/>
  <c r="O102" i="46"/>
  <c r="E102" i="46"/>
  <c r="F102" i="46"/>
  <c r="G102" i="46"/>
  <c r="H102" i="46"/>
  <c r="I102" i="46"/>
  <c r="J102" i="46"/>
  <c r="K102" i="46"/>
  <c r="L102" i="46"/>
  <c r="M102" i="46"/>
  <c r="D102" i="46"/>
  <c r="P84" i="46"/>
  <c r="Q84" i="46"/>
  <c r="R84" i="46"/>
  <c r="S84" i="46"/>
  <c r="T84" i="46"/>
  <c r="U84" i="46"/>
  <c r="V84" i="46"/>
  <c r="W84" i="46"/>
  <c r="X84" i="46"/>
  <c r="O84" i="46"/>
  <c r="E84" i="46"/>
  <c r="F84" i="46"/>
  <c r="G84" i="46"/>
  <c r="H84" i="46"/>
  <c r="I84" i="46"/>
  <c r="J84" i="46"/>
  <c r="K84" i="46"/>
  <c r="L84" i="46"/>
  <c r="M84" i="46"/>
  <c r="D84" i="46"/>
  <c r="P87" i="46"/>
  <c r="Q87" i="46"/>
  <c r="R87" i="46"/>
  <c r="S87" i="46"/>
  <c r="T87" i="46"/>
  <c r="U87" i="46"/>
  <c r="V87" i="46"/>
  <c r="W87" i="46"/>
  <c r="X87" i="46"/>
  <c r="O87" i="46"/>
  <c r="E87" i="46"/>
  <c r="F87" i="46"/>
  <c r="G87" i="46"/>
  <c r="H87" i="46"/>
  <c r="I87" i="46"/>
  <c r="J87" i="46"/>
  <c r="K87" i="46"/>
  <c r="L87" i="46"/>
  <c r="M87" i="46"/>
  <c r="D87" i="46"/>
  <c r="P53" i="46"/>
  <c r="Q53" i="46"/>
  <c r="R53" i="46"/>
  <c r="S53" i="46"/>
  <c r="T53" i="46"/>
  <c r="U53" i="46"/>
  <c r="V53" i="46"/>
  <c r="W53" i="46"/>
  <c r="X53" i="46"/>
  <c r="E53" i="46"/>
  <c r="F53" i="46"/>
  <c r="G53" i="46"/>
  <c r="H53" i="46"/>
  <c r="I53" i="46"/>
  <c r="J53" i="46"/>
  <c r="K53" i="46"/>
  <c r="L53" i="46"/>
  <c r="M53" i="46"/>
  <c r="O53" i="46"/>
  <c r="D53" i="46"/>
  <c r="P50" i="46"/>
  <c r="Q50" i="46"/>
  <c r="R50" i="46"/>
  <c r="S50" i="46"/>
  <c r="T50" i="46"/>
  <c r="U50" i="46"/>
  <c r="V50" i="46"/>
  <c r="W50" i="46"/>
  <c r="X50" i="46"/>
  <c r="E50" i="46"/>
  <c r="F50" i="46"/>
  <c r="G50" i="46"/>
  <c r="H50" i="46"/>
  <c r="I50" i="46"/>
  <c r="J50" i="46"/>
  <c r="K50" i="46"/>
  <c r="L50" i="46"/>
  <c r="M50" i="46"/>
  <c r="O50" i="46"/>
  <c r="D50" i="46"/>
  <c r="P38" i="79" l="1"/>
  <c r="Q38" i="79"/>
  <c r="R38" i="79"/>
  <c r="S38" i="79"/>
  <c r="T38" i="79"/>
  <c r="U38" i="79"/>
  <c r="V38" i="79"/>
  <c r="W38" i="79"/>
  <c r="X38" i="79"/>
  <c r="P41" i="79"/>
  <c r="Q41" i="79"/>
  <c r="R41" i="79"/>
  <c r="S41" i="79"/>
  <c r="T41" i="79"/>
  <c r="U41" i="79"/>
  <c r="V41" i="79"/>
  <c r="W41" i="79"/>
  <c r="X41" i="79"/>
  <c r="P44" i="79"/>
  <c r="Q44" i="79"/>
  <c r="R44" i="79"/>
  <c r="S44" i="79"/>
  <c r="T44" i="79"/>
  <c r="U44" i="79"/>
  <c r="V44" i="79"/>
  <c r="W44" i="79"/>
  <c r="X44" i="79"/>
  <c r="P47" i="79"/>
  <c r="Q47" i="79"/>
  <c r="R47" i="79"/>
  <c r="S47" i="79"/>
  <c r="T47" i="79"/>
  <c r="U47" i="79"/>
  <c r="V47" i="79"/>
  <c r="W47" i="79"/>
  <c r="X47" i="79"/>
  <c r="P50" i="79"/>
  <c r="Q50" i="79"/>
  <c r="R50" i="79"/>
  <c r="S50" i="79"/>
  <c r="T50" i="79"/>
  <c r="U50" i="79"/>
  <c r="V50" i="79"/>
  <c r="W50" i="79"/>
  <c r="X50" i="79"/>
  <c r="P54" i="79"/>
  <c r="Q54" i="79"/>
  <c r="R54" i="79"/>
  <c r="S54" i="79"/>
  <c r="T54" i="79"/>
  <c r="U54" i="79"/>
  <c r="V54" i="79"/>
  <c r="W54" i="79"/>
  <c r="X54" i="79"/>
  <c r="P57" i="79"/>
  <c r="Q57" i="79"/>
  <c r="R57" i="79"/>
  <c r="S57" i="79"/>
  <c r="T57" i="79"/>
  <c r="U57" i="79"/>
  <c r="V57" i="79"/>
  <c r="W57" i="79"/>
  <c r="X57" i="79"/>
  <c r="P60" i="79"/>
  <c r="Q60" i="79"/>
  <c r="R60" i="79"/>
  <c r="S60" i="79"/>
  <c r="T60" i="79"/>
  <c r="U60" i="79"/>
  <c r="V60" i="79"/>
  <c r="W60" i="79"/>
  <c r="X60" i="79"/>
  <c r="P63" i="79"/>
  <c r="Q63" i="79"/>
  <c r="R63" i="79"/>
  <c r="S63" i="79"/>
  <c r="T63" i="79"/>
  <c r="U63" i="79"/>
  <c r="V63" i="79"/>
  <c r="W63" i="79"/>
  <c r="X63" i="79"/>
  <c r="P66" i="79"/>
  <c r="Q66" i="79"/>
  <c r="R66" i="79"/>
  <c r="S66" i="79"/>
  <c r="T66" i="79"/>
  <c r="U66" i="79"/>
  <c r="V66" i="79"/>
  <c r="W66" i="79"/>
  <c r="X66" i="79"/>
  <c r="P70" i="79"/>
  <c r="Q70" i="79"/>
  <c r="R70" i="79"/>
  <c r="S70" i="79"/>
  <c r="T70" i="79"/>
  <c r="U70" i="79"/>
  <c r="V70" i="79"/>
  <c r="W70" i="79"/>
  <c r="X70" i="79"/>
  <c r="P73" i="79"/>
  <c r="Q73" i="79"/>
  <c r="R73" i="79"/>
  <c r="S73" i="79"/>
  <c r="T73" i="79"/>
  <c r="U73" i="79"/>
  <c r="V73" i="79"/>
  <c r="W73" i="79"/>
  <c r="X73" i="79"/>
  <c r="P76" i="79"/>
  <c r="Q76" i="79"/>
  <c r="R76" i="79"/>
  <c r="S76" i="79"/>
  <c r="T76" i="79"/>
  <c r="U76" i="79"/>
  <c r="V76" i="79"/>
  <c r="W76" i="79"/>
  <c r="X76" i="79"/>
  <c r="P80" i="79"/>
  <c r="Q80" i="79"/>
  <c r="R80" i="79"/>
  <c r="S80" i="79"/>
  <c r="T80" i="79"/>
  <c r="U80" i="79"/>
  <c r="V80" i="79"/>
  <c r="W80" i="79"/>
  <c r="X80" i="79"/>
  <c r="P84" i="79"/>
  <c r="Q84" i="79"/>
  <c r="R84" i="79"/>
  <c r="S84" i="79"/>
  <c r="T84" i="79"/>
  <c r="U84" i="79"/>
  <c r="V84" i="79"/>
  <c r="W84" i="79"/>
  <c r="X84" i="79"/>
  <c r="P87" i="79"/>
  <c r="Q87" i="79"/>
  <c r="R87" i="79"/>
  <c r="S87" i="79"/>
  <c r="T87" i="79"/>
  <c r="U87" i="79"/>
  <c r="V87" i="79"/>
  <c r="W87" i="79"/>
  <c r="X87" i="79"/>
  <c r="P91" i="79"/>
  <c r="Q91" i="79"/>
  <c r="R91" i="79"/>
  <c r="S91" i="79"/>
  <c r="T91" i="79"/>
  <c r="U91" i="79"/>
  <c r="V91" i="79"/>
  <c r="W91" i="79"/>
  <c r="X91" i="79"/>
  <c r="P94" i="79"/>
  <c r="Q94" i="79"/>
  <c r="R94" i="79"/>
  <c r="S94" i="79"/>
  <c r="T94" i="79"/>
  <c r="U94" i="79"/>
  <c r="V94" i="79"/>
  <c r="W94" i="79"/>
  <c r="X94" i="79"/>
  <c r="P97" i="79"/>
  <c r="Q97" i="79"/>
  <c r="R97" i="79"/>
  <c r="S97" i="79"/>
  <c r="T97" i="79"/>
  <c r="U97" i="79"/>
  <c r="V97" i="79"/>
  <c r="W97" i="79"/>
  <c r="X97" i="79"/>
  <c r="P105" i="79"/>
  <c r="Q105" i="79"/>
  <c r="R105" i="79"/>
  <c r="S105" i="79"/>
  <c r="T105" i="79"/>
  <c r="U105" i="79"/>
  <c r="V105" i="79"/>
  <c r="W105" i="79"/>
  <c r="X105" i="79"/>
  <c r="P108" i="79"/>
  <c r="Q108" i="79"/>
  <c r="R108" i="79"/>
  <c r="S108" i="79"/>
  <c r="T108" i="79"/>
  <c r="U108" i="79"/>
  <c r="V108" i="79"/>
  <c r="W108" i="79"/>
  <c r="X108" i="79"/>
  <c r="P114" i="79"/>
  <c r="Q114" i="79"/>
  <c r="R114" i="79"/>
  <c r="S114" i="79"/>
  <c r="T114" i="79"/>
  <c r="U114" i="79"/>
  <c r="V114" i="79"/>
  <c r="W114" i="79"/>
  <c r="X114" i="79"/>
  <c r="P118" i="79"/>
  <c r="Q118" i="79"/>
  <c r="R118" i="79"/>
  <c r="S118" i="79"/>
  <c r="T118" i="79"/>
  <c r="U118" i="79"/>
  <c r="V118" i="79"/>
  <c r="W118" i="79"/>
  <c r="X118" i="79"/>
  <c r="P121" i="79"/>
  <c r="Q121" i="79"/>
  <c r="R121" i="79"/>
  <c r="S121" i="79"/>
  <c r="T121" i="79"/>
  <c r="U121" i="79"/>
  <c r="V121" i="79"/>
  <c r="W121" i="79"/>
  <c r="X121" i="79"/>
  <c r="P149" i="79"/>
  <c r="Q149" i="79"/>
  <c r="R149" i="79"/>
  <c r="S149" i="79"/>
  <c r="T149" i="79"/>
  <c r="U149" i="79"/>
  <c r="V149" i="79"/>
  <c r="W149" i="79"/>
  <c r="X149" i="79"/>
  <c r="E38" i="79"/>
  <c r="F38" i="79"/>
  <c r="G38" i="79"/>
  <c r="H38" i="79"/>
  <c r="I38" i="79"/>
  <c r="J38" i="79"/>
  <c r="K38" i="79"/>
  <c r="L38" i="79"/>
  <c r="M38" i="79"/>
  <c r="E41" i="79"/>
  <c r="F41" i="79"/>
  <c r="G41" i="79"/>
  <c r="H41" i="79"/>
  <c r="I41" i="79"/>
  <c r="J41" i="79"/>
  <c r="K41" i="79"/>
  <c r="L41" i="79"/>
  <c r="M41" i="79"/>
  <c r="E44" i="79"/>
  <c r="F44" i="79"/>
  <c r="G44" i="79"/>
  <c r="H44" i="79"/>
  <c r="I44" i="79"/>
  <c r="J44" i="79"/>
  <c r="K44" i="79"/>
  <c r="L44" i="79"/>
  <c r="M44" i="79"/>
  <c r="E47" i="79"/>
  <c r="F47" i="79"/>
  <c r="G47" i="79"/>
  <c r="H47" i="79"/>
  <c r="I47" i="79"/>
  <c r="J47" i="79"/>
  <c r="K47" i="79"/>
  <c r="L47" i="79"/>
  <c r="M47" i="79"/>
  <c r="E50" i="79"/>
  <c r="F50" i="79"/>
  <c r="G50" i="79"/>
  <c r="H50" i="79"/>
  <c r="I50" i="79"/>
  <c r="J50" i="79"/>
  <c r="K50" i="79"/>
  <c r="L50" i="79"/>
  <c r="M50" i="79"/>
  <c r="E54" i="79"/>
  <c r="F54" i="79"/>
  <c r="G54" i="79"/>
  <c r="H54" i="79"/>
  <c r="I54" i="79"/>
  <c r="J54" i="79"/>
  <c r="K54" i="79"/>
  <c r="L54" i="79"/>
  <c r="M54" i="79"/>
  <c r="E57" i="79"/>
  <c r="F57" i="79"/>
  <c r="G57" i="79"/>
  <c r="H57" i="79"/>
  <c r="I57" i="79"/>
  <c r="J57" i="79"/>
  <c r="K57" i="79"/>
  <c r="L57" i="79"/>
  <c r="M57" i="79"/>
  <c r="E60" i="79"/>
  <c r="F60" i="79"/>
  <c r="G60" i="79"/>
  <c r="H60" i="79"/>
  <c r="I60" i="79"/>
  <c r="J60" i="79"/>
  <c r="K60" i="79"/>
  <c r="L60" i="79"/>
  <c r="M60" i="79"/>
  <c r="E63" i="79"/>
  <c r="F63" i="79"/>
  <c r="G63" i="79"/>
  <c r="H63" i="79"/>
  <c r="I63" i="79"/>
  <c r="J63" i="79"/>
  <c r="K63" i="79"/>
  <c r="L63" i="79"/>
  <c r="M63" i="79"/>
  <c r="E66" i="79"/>
  <c r="F66" i="79"/>
  <c r="G66" i="79"/>
  <c r="H66" i="79"/>
  <c r="I66" i="79"/>
  <c r="J66" i="79"/>
  <c r="K66" i="79"/>
  <c r="L66" i="79"/>
  <c r="M66" i="79"/>
  <c r="E70" i="79"/>
  <c r="F70" i="79"/>
  <c r="G70" i="79"/>
  <c r="H70" i="79"/>
  <c r="I70" i="79"/>
  <c r="J70" i="79"/>
  <c r="K70" i="79"/>
  <c r="L70" i="79"/>
  <c r="M70" i="79"/>
  <c r="E73" i="79"/>
  <c r="F73" i="79"/>
  <c r="G73" i="79"/>
  <c r="H73" i="79"/>
  <c r="I73" i="79"/>
  <c r="J73" i="79"/>
  <c r="K73" i="79"/>
  <c r="L73" i="79"/>
  <c r="M73" i="79"/>
  <c r="E76" i="79"/>
  <c r="F76" i="79"/>
  <c r="G76" i="79"/>
  <c r="H76" i="79"/>
  <c r="I76" i="79"/>
  <c r="J76" i="79"/>
  <c r="K76" i="79"/>
  <c r="L76" i="79"/>
  <c r="M76" i="79"/>
  <c r="E80" i="79"/>
  <c r="F80" i="79"/>
  <c r="G80" i="79"/>
  <c r="H80" i="79"/>
  <c r="I80" i="79"/>
  <c r="J80" i="79"/>
  <c r="K80" i="79"/>
  <c r="L80" i="79"/>
  <c r="M80" i="79"/>
  <c r="E84" i="79"/>
  <c r="F84" i="79"/>
  <c r="G84" i="79"/>
  <c r="H84" i="79"/>
  <c r="I84" i="79"/>
  <c r="J84" i="79"/>
  <c r="K84" i="79"/>
  <c r="L84" i="79"/>
  <c r="M84" i="79"/>
  <c r="E87" i="79"/>
  <c r="F87" i="79"/>
  <c r="G87" i="79"/>
  <c r="H87" i="79"/>
  <c r="I87" i="79"/>
  <c r="J87" i="79"/>
  <c r="K87" i="79"/>
  <c r="L87" i="79"/>
  <c r="M87" i="79"/>
  <c r="E91" i="79"/>
  <c r="F91" i="79"/>
  <c r="G91" i="79"/>
  <c r="H91" i="79"/>
  <c r="I91" i="79"/>
  <c r="J91" i="79"/>
  <c r="K91" i="79"/>
  <c r="L91" i="79"/>
  <c r="M91" i="79"/>
  <c r="E94" i="79"/>
  <c r="F94" i="79"/>
  <c r="G94" i="79"/>
  <c r="H94" i="79"/>
  <c r="I94" i="79"/>
  <c r="J94" i="79"/>
  <c r="K94" i="79"/>
  <c r="L94" i="79"/>
  <c r="M94" i="79"/>
  <c r="E97" i="79"/>
  <c r="F97" i="79"/>
  <c r="G97" i="79"/>
  <c r="H97" i="79"/>
  <c r="I97" i="79"/>
  <c r="J97" i="79"/>
  <c r="K97" i="79"/>
  <c r="L97" i="79"/>
  <c r="M97" i="79"/>
  <c r="E105" i="79"/>
  <c r="F105" i="79"/>
  <c r="G105" i="79"/>
  <c r="H105" i="79"/>
  <c r="I105" i="79"/>
  <c r="J105" i="79"/>
  <c r="K105" i="79"/>
  <c r="L105" i="79"/>
  <c r="M105" i="79"/>
  <c r="E108" i="79"/>
  <c r="F108" i="79"/>
  <c r="G108" i="79"/>
  <c r="H108" i="79"/>
  <c r="I108" i="79"/>
  <c r="J108" i="79"/>
  <c r="K108" i="79"/>
  <c r="L108" i="79"/>
  <c r="M108" i="79"/>
  <c r="E114" i="79"/>
  <c r="F114" i="79"/>
  <c r="G114" i="79"/>
  <c r="H114" i="79"/>
  <c r="I114" i="79"/>
  <c r="J114" i="79"/>
  <c r="K114" i="79"/>
  <c r="L114" i="79"/>
  <c r="M114" i="79"/>
  <c r="E118" i="79"/>
  <c r="F118" i="79"/>
  <c r="G118" i="79"/>
  <c r="H118" i="79"/>
  <c r="I118" i="79"/>
  <c r="J118" i="79"/>
  <c r="K118" i="79"/>
  <c r="L118" i="79"/>
  <c r="M118" i="79"/>
  <c r="E121" i="79"/>
  <c r="F121" i="79"/>
  <c r="G121" i="79"/>
  <c r="H121" i="79"/>
  <c r="I121" i="79"/>
  <c r="J121" i="79"/>
  <c r="K121" i="79"/>
  <c r="L121" i="79"/>
  <c r="M121" i="79"/>
  <c r="E149" i="79"/>
  <c r="F149" i="79"/>
  <c r="G149" i="79"/>
  <c r="H149" i="79"/>
  <c r="I149" i="79"/>
  <c r="J149" i="79"/>
  <c r="K149" i="79"/>
  <c r="L149" i="79"/>
  <c r="M149" i="79"/>
  <c r="O149" i="79"/>
  <c r="O121" i="79"/>
  <c r="O118" i="79"/>
  <c r="O114" i="79"/>
  <c r="O108" i="79"/>
  <c r="O105" i="79"/>
  <c r="O97" i="79"/>
  <c r="O94" i="79"/>
  <c r="O91" i="79"/>
  <c r="O87" i="79"/>
  <c r="O84" i="79"/>
  <c r="O80" i="79"/>
  <c r="O76" i="79"/>
  <c r="O73" i="79"/>
  <c r="O70" i="79"/>
  <c r="O66" i="79"/>
  <c r="O63" i="79"/>
  <c r="O60" i="79"/>
  <c r="O57" i="79"/>
  <c r="O54" i="79"/>
  <c r="O50" i="79"/>
  <c r="O47" i="79"/>
  <c r="O44" i="79"/>
  <c r="O41" i="79"/>
  <c r="O38" i="79"/>
  <c r="D149" i="79"/>
  <c r="D121" i="79"/>
  <c r="D114" i="79"/>
  <c r="D108" i="79"/>
  <c r="D105" i="79"/>
  <c r="D118" i="79"/>
  <c r="D50" i="79"/>
  <c r="D87" i="79"/>
  <c r="D70" i="79"/>
  <c r="D73" i="79"/>
  <c r="D76" i="79"/>
  <c r="D63" i="79"/>
  <c r="D80" i="79"/>
  <c r="D94" i="79"/>
  <c r="D47" i="79"/>
  <c r="D66" i="79"/>
  <c r="D54" i="79"/>
  <c r="D57" i="79"/>
  <c r="D60" i="79"/>
  <c r="D38" i="79"/>
  <c r="D97" i="79"/>
  <c r="D91" i="79"/>
  <c r="D41" i="79"/>
  <c r="D44" i="79"/>
  <c r="D84" i="79"/>
  <c r="E408" i="46"/>
  <c r="F408" i="46"/>
  <c r="G408" i="46"/>
  <c r="H408" i="46"/>
  <c r="I408" i="46"/>
  <c r="J408" i="46"/>
  <c r="K408" i="46"/>
  <c r="L408" i="46"/>
  <c r="M408" i="46"/>
  <c r="E411" i="46"/>
  <c r="F411" i="46"/>
  <c r="G411" i="46"/>
  <c r="H411" i="46"/>
  <c r="I411" i="46"/>
  <c r="J411" i="46"/>
  <c r="K411" i="46"/>
  <c r="L411" i="46"/>
  <c r="M411" i="46"/>
  <c r="E414" i="46"/>
  <c r="F414" i="46"/>
  <c r="G414" i="46"/>
  <c r="H414" i="46"/>
  <c r="I414" i="46"/>
  <c r="J414" i="46"/>
  <c r="K414" i="46"/>
  <c r="L414" i="46"/>
  <c r="M414" i="46"/>
  <c r="E417" i="46"/>
  <c r="F417" i="46"/>
  <c r="G417" i="46"/>
  <c r="H417" i="46"/>
  <c r="I417" i="46"/>
  <c r="J417" i="46"/>
  <c r="K417" i="46"/>
  <c r="L417" i="46"/>
  <c r="M417" i="46"/>
  <c r="E420" i="46"/>
  <c r="F420" i="46"/>
  <c r="G420" i="46"/>
  <c r="H420" i="46"/>
  <c r="I420" i="46"/>
  <c r="J420" i="46"/>
  <c r="K420" i="46"/>
  <c r="L420" i="46"/>
  <c r="M420" i="46"/>
  <c r="E426" i="46"/>
  <c r="F426" i="46"/>
  <c r="G426" i="46"/>
  <c r="H426" i="46"/>
  <c r="I426" i="46"/>
  <c r="J426" i="46"/>
  <c r="K426" i="46"/>
  <c r="L426" i="46"/>
  <c r="M426" i="46"/>
  <c r="E432" i="46"/>
  <c r="F432" i="46"/>
  <c r="G432" i="46"/>
  <c r="H432" i="46"/>
  <c r="I432" i="46"/>
  <c r="J432" i="46"/>
  <c r="K432" i="46"/>
  <c r="L432" i="46"/>
  <c r="M432" i="46"/>
  <c r="E436" i="46"/>
  <c r="F436" i="46"/>
  <c r="G436" i="46"/>
  <c r="H436" i="46"/>
  <c r="I436" i="46"/>
  <c r="J436" i="46"/>
  <c r="K436" i="46"/>
  <c r="L436" i="46"/>
  <c r="M436" i="46"/>
  <c r="E439" i="46"/>
  <c r="F439" i="46"/>
  <c r="G439" i="46"/>
  <c r="H439" i="46"/>
  <c r="I439" i="46"/>
  <c r="J439" i="46"/>
  <c r="K439" i="46"/>
  <c r="L439" i="46"/>
  <c r="M439" i="46"/>
  <c r="E451" i="46"/>
  <c r="F451" i="46"/>
  <c r="G451" i="46"/>
  <c r="H451" i="46"/>
  <c r="I451" i="46"/>
  <c r="J451" i="46"/>
  <c r="K451" i="46"/>
  <c r="L451" i="46"/>
  <c r="M451" i="46"/>
  <c r="E457" i="46"/>
  <c r="F457" i="46"/>
  <c r="G457" i="46"/>
  <c r="H457" i="46"/>
  <c r="I457" i="46"/>
  <c r="J457" i="46"/>
  <c r="K457" i="46"/>
  <c r="L457" i="46"/>
  <c r="M457" i="46"/>
  <c r="E467" i="46"/>
  <c r="F467" i="46"/>
  <c r="G467" i="46"/>
  <c r="H467" i="46"/>
  <c r="I467" i="46"/>
  <c r="J467" i="46"/>
  <c r="K467" i="46"/>
  <c r="L467" i="46"/>
  <c r="M467" i="46"/>
  <c r="E473" i="46"/>
  <c r="F473" i="46"/>
  <c r="G473" i="46"/>
  <c r="H473" i="46"/>
  <c r="I473" i="46"/>
  <c r="J473" i="46"/>
  <c r="K473" i="46"/>
  <c r="L473" i="46"/>
  <c r="M473" i="46"/>
  <c r="E477" i="46"/>
  <c r="F477" i="46"/>
  <c r="G477" i="46"/>
  <c r="H477" i="46"/>
  <c r="I477" i="46"/>
  <c r="J477" i="46"/>
  <c r="K477" i="46"/>
  <c r="L477" i="46"/>
  <c r="M477" i="46"/>
  <c r="E491" i="46"/>
  <c r="F491" i="46"/>
  <c r="G491" i="46"/>
  <c r="H491" i="46"/>
  <c r="I491" i="46"/>
  <c r="J491" i="46"/>
  <c r="K491" i="46"/>
  <c r="L491" i="46"/>
  <c r="M491" i="46"/>
  <c r="E507" i="46"/>
  <c r="F507" i="46"/>
  <c r="G507" i="46"/>
  <c r="H507" i="46"/>
  <c r="I507" i="46"/>
  <c r="J507" i="46"/>
  <c r="K507" i="46"/>
  <c r="L507" i="46"/>
  <c r="M507" i="46"/>
  <c r="P408" i="46"/>
  <c r="Q408" i="46"/>
  <c r="R408" i="46"/>
  <c r="S408" i="46"/>
  <c r="T408" i="46"/>
  <c r="U408" i="46"/>
  <c r="V408" i="46"/>
  <c r="W408" i="46"/>
  <c r="X408" i="46"/>
  <c r="P411" i="46"/>
  <c r="Q411" i="46"/>
  <c r="R411" i="46"/>
  <c r="S411" i="46"/>
  <c r="T411" i="46"/>
  <c r="U411" i="46"/>
  <c r="V411" i="46"/>
  <c r="W411" i="46"/>
  <c r="X411" i="46"/>
  <c r="P414" i="46"/>
  <c r="Q414" i="46"/>
  <c r="R414" i="46"/>
  <c r="S414" i="46"/>
  <c r="T414" i="46"/>
  <c r="U414" i="46"/>
  <c r="V414" i="46"/>
  <c r="W414" i="46"/>
  <c r="X414" i="46"/>
  <c r="P417" i="46"/>
  <c r="Q417" i="46"/>
  <c r="R417" i="46"/>
  <c r="S417" i="46"/>
  <c r="T417" i="46"/>
  <c r="U417" i="46"/>
  <c r="V417" i="46"/>
  <c r="W417" i="46"/>
  <c r="X417" i="46"/>
  <c r="P420" i="46"/>
  <c r="Q420" i="46"/>
  <c r="R420" i="46"/>
  <c r="S420" i="46"/>
  <c r="T420" i="46"/>
  <c r="U420" i="46"/>
  <c r="V420" i="46"/>
  <c r="W420" i="46"/>
  <c r="X420" i="46"/>
  <c r="P426" i="46"/>
  <c r="Q426" i="46"/>
  <c r="R426" i="46"/>
  <c r="S426" i="46"/>
  <c r="T426" i="46"/>
  <c r="U426" i="46"/>
  <c r="V426" i="46"/>
  <c r="W426" i="46"/>
  <c r="X426" i="46"/>
  <c r="P432" i="46"/>
  <c r="Q432" i="46"/>
  <c r="R432" i="46"/>
  <c r="S432" i="46"/>
  <c r="T432" i="46"/>
  <c r="U432" i="46"/>
  <c r="V432" i="46"/>
  <c r="W432" i="46"/>
  <c r="X432" i="46"/>
  <c r="P436" i="46"/>
  <c r="Q436" i="46"/>
  <c r="R436" i="46"/>
  <c r="S436" i="46"/>
  <c r="T436" i="46"/>
  <c r="U436" i="46"/>
  <c r="V436" i="46"/>
  <c r="W436" i="46"/>
  <c r="X436" i="46"/>
  <c r="P439" i="46"/>
  <c r="Q439" i="46"/>
  <c r="R439" i="46"/>
  <c r="S439" i="46"/>
  <c r="T439" i="46"/>
  <c r="U439" i="46"/>
  <c r="V439" i="46"/>
  <c r="W439" i="46"/>
  <c r="X439" i="46"/>
  <c r="P451" i="46"/>
  <c r="Q451" i="46"/>
  <c r="R451" i="46"/>
  <c r="S451" i="46"/>
  <c r="T451" i="46"/>
  <c r="U451" i="46"/>
  <c r="V451" i="46"/>
  <c r="W451" i="46"/>
  <c r="X451" i="46"/>
  <c r="P457" i="46"/>
  <c r="Q457" i="46"/>
  <c r="R457" i="46"/>
  <c r="S457" i="46"/>
  <c r="T457" i="46"/>
  <c r="U457" i="46"/>
  <c r="V457" i="46"/>
  <c r="W457" i="46"/>
  <c r="X457" i="46"/>
  <c r="P467" i="46"/>
  <c r="Q467" i="46"/>
  <c r="R467" i="46"/>
  <c r="S467" i="46"/>
  <c r="T467" i="46"/>
  <c r="U467" i="46"/>
  <c r="V467" i="46"/>
  <c r="W467" i="46"/>
  <c r="X467" i="46"/>
  <c r="P473" i="46"/>
  <c r="Q473" i="46"/>
  <c r="R473" i="46"/>
  <c r="S473" i="46"/>
  <c r="T473" i="46"/>
  <c r="U473" i="46"/>
  <c r="V473" i="46"/>
  <c r="W473" i="46"/>
  <c r="X473" i="46"/>
  <c r="P477" i="46"/>
  <c r="Q477" i="46"/>
  <c r="R477" i="46"/>
  <c r="S477" i="46"/>
  <c r="T477" i="46"/>
  <c r="U477" i="46"/>
  <c r="V477" i="46"/>
  <c r="W477" i="46"/>
  <c r="X477" i="46"/>
  <c r="P491" i="46"/>
  <c r="Q491" i="46"/>
  <c r="R491" i="46"/>
  <c r="S491" i="46"/>
  <c r="T491" i="46"/>
  <c r="U491" i="46"/>
  <c r="V491" i="46"/>
  <c r="W491" i="46"/>
  <c r="X491" i="46"/>
  <c r="P507" i="46"/>
  <c r="Q507" i="46"/>
  <c r="R507" i="46"/>
  <c r="S507" i="46"/>
  <c r="T507" i="46"/>
  <c r="U507" i="46"/>
  <c r="V507" i="46"/>
  <c r="W507" i="46"/>
  <c r="X507" i="46"/>
  <c r="O507" i="46"/>
  <c r="O491" i="46"/>
  <c r="O477" i="46"/>
  <c r="O473" i="46"/>
  <c r="O467" i="46"/>
  <c r="O457" i="46"/>
  <c r="O451" i="46"/>
  <c r="O439" i="46"/>
  <c r="O436" i="46"/>
  <c r="O432" i="46"/>
  <c r="O426" i="46"/>
  <c r="O420" i="46"/>
  <c r="O417" i="46"/>
  <c r="O414" i="46"/>
  <c r="O411" i="46"/>
  <c r="O408" i="46"/>
  <c r="D507" i="46"/>
  <c r="D436" i="46"/>
  <c r="D432" i="46"/>
  <c r="D426" i="46"/>
  <c r="D414" i="46"/>
  <c r="D477" i="46"/>
  <c r="D491" i="46"/>
  <c r="D467" i="46"/>
  <c r="D439" i="46"/>
  <c r="D457" i="46"/>
  <c r="D473" i="46"/>
  <c r="D417" i="46"/>
  <c r="D451" i="46"/>
  <c r="D420" i="46"/>
  <c r="D411" i="46"/>
  <c r="D408" i="46"/>
  <c r="E279" i="46"/>
  <c r="F279" i="46"/>
  <c r="G279" i="46"/>
  <c r="H279" i="46"/>
  <c r="I279" i="46"/>
  <c r="J279" i="46"/>
  <c r="K279" i="46"/>
  <c r="L279" i="46"/>
  <c r="M279" i="46"/>
  <c r="E282" i="46"/>
  <c r="F282" i="46"/>
  <c r="G282" i="46"/>
  <c r="H282" i="46"/>
  <c r="I282" i="46"/>
  <c r="J282" i="46"/>
  <c r="K282" i="46"/>
  <c r="L282" i="46"/>
  <c r="M282" i="46"/>
  <c r="E285" i="46"/>
  <c r="F285" i="46"/>
  <c r="G285" i="46"/>
  <c r="H285" i="46"/>
  <c r="I285" i="46"/>
  <c r="J285" i="46"/>
  <c r="K285" i="46"/>
  <c r="L285" i="46"/>
  <c r="M285" i="46"/>
  <c r="E286" i="46"/>
  <c r="F286" i="46"/>
  <c r="G286" i="46"/>
  <c r="H286" i="46"/>
  <c r="I286" i="46"/>
  <c r="J286" i="46"/>
  <c r="K286" i="46"/>
  <c r="L286" i="46"/>
  <c r="M286" i="46"/>
  <c r="E288" i="46"/>
  <c r="F288" i="46"/>
  <c r="G288" i="46"/>
  <c r="H288" i="46"/>
  <c r="I288" i="46"/>
  <c r="J288" i="46"/>
  <c r="K288" i="46"/>
  <c r="L288" i="46"/>
  <c r="M288" i="46"/>
  <c r="E289" i="46"/>
  <c r="F289" i="46"/>
  <c r="G289" i="46"/>
  <c r="H289" i="46"/>
  <c r="I289" i="46"/>
  <c r="J289" i="46"/>
  <c r="K289" i="46"/>
  <c r="L289" i="46"/>
  <c r="M289" i="46"/>
  <c r="E291" i="46"/>
  <c r="F291" i="46"/>
  <c r="G291" i="46"/>
  <c r="H291" i="46"/>
  <c r="I291" i="46"/>
  <c r="J291" i="46"/>
  <c r="K291" i="46"/>
  <c r="L291" i="46"/>
  <c r="M291" i="46"/>
  <c r="E307" i="46"/>
  <c r="F307" i="46"/>
  <c r="G307" i="46"/>
  <c r="H307" i="46"/>
  <c r="I307" i="46"/>
  <c r="J307" i="46"/>
  <c r="K307" i="46"/>
  <c r="L307" i="46"/>
  <c r="M307" i="46"/>
  <c r="E308" i="46"/>
  <c r="F308" i="46"/>
  <c r="G308" i="46"/>
  <c r="H308" i="46"/>
  <c r="I308" i="46"/>
  <c r="J308" i="46"/>
  <c r="K308" i="46"/>
  <c r="L308" i="46"/>
  <c r="M308" i="46"/>
  <c r="E310" i="46"/>
  <c r="F310" i="46"/>
  <c r="G310" i="46"/>
  <c r="H310" i="46"/>
  <c r="I310" i="46"/>
  <c r="J310" i="46"/>
  <c r="K310" i="46"/>
  <c r="L310" i="46"/>
  <c r="M310" i="46"/>
  <c r="E319" i="46"/>
  <c r="F319" i="46"/>
  <c r="G319" i="46"/>
  <c r="H319" i="46"/>
  <c r="I319" i="46"/>
  <c r="J319" i="46"/>
  <c r="K319" i="46"/>
  <c r="L319" i="46"/>
  <c r="M319" i="46"/>
  <c r="E320" i="46"/>
  <c r="F320" i="46"/>
  <c r="G320" i="46"/>
  <c r="H320" i="46"/>
  <c r="I320" i="46"/>
  <c r="J320" i="46"/>
  <c r="K320" i="46"/>
  <c r="L320" i="46"/>
  <c r="M320" i="46"/>
  <c r="E328" i="46"/>
  <c r="F328" i="46"/>
  <c r="G328" i="46"/>
  <c r="H328" i="46"/>
  <c r="I328" i="46"/>
  <c r="J328" i="46"/>
  <c r="K328" i="46"/>
  <c r="L328" i="46"/>
  <c r="M328" i="46"/>
  <c r="E338" i="46"/>
  <c r="F338" i="46"/>
  <c r="G338" i="46"/>
  <c r="H338" i="46"/>
  <c r="I338" i="46"/>
  <c r="J338" i="46"/>
  <c r="K338" i="46"/>
  <c r="L338" i="46"/>
  <c r="M338" i="46"/>
  <c r="E339" i="46"/>
  <c r="F339" i="46"/>
  <c r="G339" i="46"/>
  <c r="H339" i="46"/>
  <c r="I339" i="46"/>
  <c r="J339" i="46"/>
  <c r="K339" i="46"/>
  <c r="L339" i="46"/>
  <c r="M339" i="46"/>
  <c r="E344" i="46"/>
  <c r="F344" i="46"/>
  <c r="G344" i="46"/>
  <c r="H344" i="46"/>
  <c r="I344" i="46"/>
  <c r="J344" i="46"/>
  <c r="K344" i="46"/>
  <c r="L344" i="46"/>
  <c r="M344" i="46"/>
  <c r="E348" i="46"/>
  <c r="F348" i="46"/>
  <c r="G348" i="46"/>
  <c r="H348" i="46"/>
  <c r="I348" i="46"/>
  <c r="J348" i="46"/>
  <c r="K348" i="46"/>
  <c r="L348" i="46"/>
  <c r="M348" i="46"/>
  <c r="P279" i="46"/>
  <c r="Q279" i="46"/>
  <c r="R279" i="46"/>
  <c r="S279" i="46"/>
  <c r="T279" i="46"/>
  <c r="U279" i="46"/>
  <c r="V279" i="46"/>
  <c r="W279" i="46"/>
  <c r="X279" i="46"/>
  <c r="P282" i="46"/>
  <c r="Q282" i="46"/>
  <c r="R282" i="46"/>
  <c r="S282" i="46"/>
  <c r="T282" i="46"/>
  <c r="U282" i="46"/>
  <c r="V282" i="46"/>
  <c r="W282" i="46"/>
  <c r="X282" i="46"/>
  <c r="P285" i="46"/>
  <c r="Q285" i="46"/>
  <c r="R285" i="46"/>
  <c r="S285" i="46"/>
  <c r="T285" i="46"/>
  <c r="U285" i="46"/>
  <c r="V285" i="46"/>
  <c r="W285" i="46"/>
  <c r="X285" i="46"/>
  <c r="P286" i="46"/>
  <c r="Q286" i="46"/>
  <c r="R286" i="46"/>
  <c r="S286" i="46"/>
  <c r="T286" i="46"/>
  <c r="U286" i="46"/>
  <c r="V286" i="46"/>
  <c r="W286" i="46"/>
  <c r="X286" i="46"/>
  <c r="P288" i="46"/>
  <c r="Q288" i="46"/>
  <c r="R288" i="46"/>
  <c r="S288" i="46"/>
  <c r="T288" i="46"/>
  <c r="U288" i="46"/>
  <c r="V288" i="46"/>
  <c r="W288" i="46"/>
  <c r="X288" i="46"/>
  <c r="P289" i="46"/>
  <c r="Q289" i="46"/>
  <c r="R289" i="46"/>
  <c r="S289" i="46"/>
  <c r="T289" i="46"/>
  <c r="U289" i="46"/>
  <c r="V289" i="46"/>
  <c r="W289" i="46"/>
  <c r="X289" i="46"/>
  <c r="P291" i="46"/>
  <c r="Q291" i="46"/>
  <c r="R291" i="46"/>
  <c r="S291" i="46"/>
  <c r="T291" i="46"/>
  <c r="U291" i="46"/>
  <c r="V291" i="46"/>
  <c r="W291" i="46"/>
  <c r="X291" i="46"/>
  <c r="P307" i="46"/>
  <c r="Q307" i="46"/>
  <c r="R307" i="46"/>
  <c r="S307" i="46"/>
  <c r="T307" i="46"/>
  <c r="U307" i="46"/>
  <c r="V307" i="46"/>
  <c r="W307" i="46"/>
  <c r="X307" i="46"/>
  <c r="P308" i="46"/>
  <c r="Q308" i="46"/>
  <c r="R308" i="46"/>
  <c r="S308" i="46"/>
  <c r="T308" i="46"/>
  <c r="U308" i="46"/>
  <c r="V308" i="46"/>
  <c r="W308" i="46"/>
  <c r="X308" i="46"/>
  <c r="P310" i="46"/>
  <c r="Q310" i="46"/>
  <c r="R310" i="46"/>
  <c r="S310" i="46"/>
  <c r="T310" i="46"/>
  <c r="U310" i="46"/>
  <c r="V310" i="46"/>
  <c r="W310" i="46"/>
  <c r="X310" i="46"/>
  <c r="P319" i="46"/>
  <c r="Q319" i="46"/>
  <c r="R319" i="46"/>
  <c r="S319" i="46"/>
  <c r="T319" i="46"/>
  <c r="U319" i="46"/>
  <c r="V319" i="46"/>
  <c r="W319" i="46"/>
  <c r="X319" i="46"/>
  <c r="P320" i="46"/>
  <c r="Q320" i="46"/>
  <c r="R320" i="46"/>
  <c r="S320" i="46"/>
  <c r="T320" i="46"/>
  <c r="U320" i="46"/>
  <c r="V320" i="46"/>
  <c r="W320" i="46"/>
  <c r="X320" i="46"/>
  <c r="P328" i="46"/>
  <c r="Q328" i="46"/>
  <c r="R328" i="46"/>
  <c r="S328" i="46"/>
  <c r="T328" i="46"/>
  <c r="U328" i="46"/>
  <c r="V328" i="46"/>
  <c r="W328" i="46"/>
  <c r="X328" i="46"/>
  <c r="P338" i="46"/>
  <c r="Q338" i="46"/>
  <c r="R338" i="46"/>
  <c r="S338" i="46"/>
  <c r="T338" i="46"/>
  <c r="U338" i="46"/>
  <c r="V338" i="46"/>
  <c r="W338" i="46"/>
  <c r="X338" i="46"/>
  <c r="P339" i="46"/>
  <c r="Q339" i="46"/>
  <c r="R339" i="46"/>
  <c r="S339" i="46"/>
  <c r="T339" i="46"/>
  <c r="U339" i="46"/>
  <c r="V339" i="46"/>
  <c r="W339" i="46"/>
  <c r="X339" i="46"/>
  <c r="P344" i="46"/>
  <c r="Q344" i="46"/>
  <c r="R344" i="46"/>
  <c r="S344" i="46"/>
  <c r="T344" i="46"/>
  <c r="U344" i="46"/>
  <c r="V344" i="46"/>
  <c r="W344" i="46"/>
  <c r="X344" i="46"/>
  <c r="P348" i="46"/>
  <c r="Q348" i="46"/>
  <c r="R348" i="46"/>
  <c r="S348" i="46"/>
  <c r="T348" i="46"/>
  <c r="U348" i="46"/>
  <c r="V348" i="46"/>
  <c r="W348" i="46"/>
  <c r="X348" i="46"/>
  <c r="O348" i="46"/>
  <c r="O344" i="46"/>
  <c r="O339" i="46"/>
  <c r="O338" i="46"/>
  <c r="O328" i="46"/>
  <c r="O320" i="46"/>
  <c r="O319" i="46"/>
  <c r="O310" i="46"/>
  <c r="O308" i="46"/>
  <c r="O307" i="46"/>
  <c r="O291" i="46"/>
  <c r="O289" i="46"/>
  <c r="O288" i="46"/>
  <c r="O286" i="46"/>
  <c r="O285" i="46"/>
  <c r="O282" i="46"/>
  <c r="O279" i="46"/>
  <c r="D308" i="46"/>
  <c r="D286" i="46"/>
  <c r="D339" i="46"/>
  <c r="D320" i="46"/>
  <c r="D289" i="46"/>
  <c r="D310" i="46"/>
  <c r="D307" i="46"/>
  <c r="D285" i="46"/>
  <c r="D348" i="46"/>
  <c r="D338" i="46"/>
  <c r="D319" i="46"/>
  <c r="D344" i="46"/>
  <c r="D328" i="46"/>
  <c r="D291" i="46"/>
  <c r="D279" i="46"/>
  <c r="D282" i="46"/>
  <c r="D288" i="46"/>
  <c r="P150" i="46"/>
  <c r="Q150" i="46"/>
  <c r="R150" i="46"/>
  <c r="S150" i="46"/>
  <c r="T150" i="46"/>
  <c r="U150" i="46"/>
  <c r="V150" i="46"/>
  <c r="W150" i="46"/>
  <c r="X150" i="46"/>
  <c r="P153" i="46"/>
  <c r="Q153" i="46"/>
  <c r="R153" i="46"/>
  <c r="S153" i="46"/>
  <c r="T153" i="46"/>
  <c r="U153" i="46"/>
  <c r="V153" i="46"/>
  <c r="W153" i="46"/>
  <c r="X153" i="46"/>
  <c r="P156" i="46"/>
  <c r="Q156" i="46"/>
  <c r="R156" i="46"/>
  <c r="S156" i="46"/>
  <c r="T156" i="46"/>
  <c r="U156" i="46"/>
  <c r="V156" i="46"/>
  <c r="W156" i="46"/>
  <c r="X156" i="46"/>
  <c r="P157" i="46"/>
  <c r="Q157" i="46"/>
  <c r="R157" i="46"/>
  <c r="S157" i="46"/>
  <c r="T157" i="46"/>
  <c r="U157" i="46"/>
  <c r="V157" i="46"/>
  <c r="W157" i="46"/>
  <c r="X157" i="46"/>
  <c r="P159" i="46"/>
  <c r="Q159" i="46"/>
  <c r="R159" i="46"/>
  <c r="S159" i="46"/>
  <c r="T159" i="46"/>
  <c r="U159" i="46"/>
  <c r="V159" i="46"/>
  <c r="W159" i="46"/>
  <c r="X159" i="46"/>
  <c r="P162" i="46"/>
  <c r="Q162" i="46"/>
  <c r="R162" i="46"/>
  <c r="S162" i="46"/>
  <c r="T162" i="46"/>
  <c r="U162" i="46"/>
  <c r="V162" i="46"/>
  <c r="W162" i="46"/>
  <c r="X162" i="46"/>
  <c r="P178" i="46"/>
  <c r="Q178" i="46"/>
  <c r="R178" i="46"/>
  <c r="S178" i="46"/>
  <c r="T178" i="46"/>
  <c r="U178" i="46"/>
  <c r="V178" i="46"/>
  <c r="W178" i="46"/>
  <c r="X178" i="46"/>
  <c r="P179" i="46"/>
  <c r="Q179" i="46"/>
  <c r="R179" i="46"/>
  <c r="S179" i="46"/>
  <c r="T179" i="46"/>
  <c r="U179" i="46"/>
  <c r="V179" i="46"/>
  <c r="W179" i="46"/>
  <c r="X179" i="46"/>
  <c r="P181" i="46"/>
  <c r="Q181" i="46"/>
  <c r="R181" i="46"/>
  <c r="S181" i="46"/>
  <c r="T181" i="46"/>
  <c r="U181" i="46"/>
  <c r="V181" i="46"/>
  <c r="W181" i="46"/>
  <c r="X181" i="46"/>
  <c r="P190" i="46"/>
  <c r="Q190" i="46"/>
  <c r="R190" i="46"/>
  <c r="S190" i="46"/>
  <c r="T190" i="46"/>
  <c r="U190" i="46"/>
  <c r="V190" i="46"/>
  <c r="W190" i="46"/>
  <c r="X190" i="46"/>
  <c r="P199" i="46"/>
  <c r="Q199" i="46"/>
  <c r="R199" i="46"/>
  <c r="S199" i="46"/>
  <c r="T199" i="46"/>
  <c r="U199" i="46"/>
  <c r="V199" i="46"/>
  <c r="W199" i="46"/>
  <c r="X199" i="46"/>
  <c r="P215" i="46"/>
  <c r="Q215" i="46"/>
  <c r="R215" i="46"/>
  <c r="S215" i="46"/>
  <c r="T215" i="46"/>
  <c r="U215" i="46"/>
  <c r="V215" i="46"/>
  <c r="W215" i="46"/>
  <c r="X215" i="46"/>
  <c r="P219" i="46"/>
  <c r="Q219" i="46"/>
  <c r="R219" i="46"/>
  <c r="S219" i="46"/>
  <c r="T219" i="46"/>
  <c r="U219" i="46"/>
  <c r="V219" i="46"/>
  <c r="W219" i="46"/>
  <c r="X219" i="46"/>
  <c r="P233" i="46"/>
  <c r="Q233" i="46"/>
  <c r="R233" i="46"/>
  <c r="S233" i="46"/>
  <c r="T233" i="46"/>
  <c r="U233" i="46"/>
  <c r="V233" i="46"/>
  <c r="W233" i="46"/>
  <c r="X233" i="46"/>
  <c r="O233" i="46"/>
  <c r="O219" i="46"/>
  <c r="O215" i="46"/>
  <c r="O199" i="46"/>
  <c r="O190" i="46"/>
  <c r="O181" i="46"/>
  <c r="O179" i="46"/>
  <c r="O178" i="46"/>
  <c r="O162" i="46"/>
  <c r="O159" i="46"/>
  <c r="O157" i="46"/>
  <c r="O156" i="46"/>
  <c r="O153" i="46"/>
  <c r="O150" i="46"/>
  <c r="E150" i="46"/>
  <c r="F150" i="46"/>
  <c r="G150" i="46"/>
  <c r="H150" i="46"/>
  <c r="I150" i="46"/>
  <c r="J150" i="46"/>
  <c r="K150" i="46"/>
  <c r="L150" i="46"/>
  <c r="M150" i="46"/>
  <c r="E153" i="46"/>
  <c r="F153" i="46"/>
  <c r="G153" i="46"/>
  <c r="H153" i="46"/>
  <c r="I153" i="46"/>
  <c r="J153" i="46"/>
  <c r="K153" i="46"/>
  <c r="L153" i="46"/>
  <c r="M153" i="46"/>
  <c r="E156" i="46"/>
  <c r="F156" i="46"/>
  <c r="G156" i="46"/>
  <c r="H156" i="46"/>
  <c r="I156" i="46"/>
  <c r="J156" i="46"/>
  <c r="K156" i="46"/>
  <c r="L156" i="46"/>
  <c r="M156" i="46"/>
  <c r="E157" i="46"/>
  <c r="F157" i="46"/>
  <c r="G157" i="46"/>
  <c r="H157" i="46"/>
  <c r="I157" i="46"/>
  <c r="J157" i="46"/>
  <c r="K157" i="46"/>
  <c r="L157" i="46"/>
  <c r="M157" i="46"/>
  <c r="E159" i="46"/>
  <c r="F159" i="46"/>
  <c r="G159" i="46"/>
  <c r="H159" i="46"/>
  <c r="I159" i="46"/>
  <c r="J159" i="46"/>
  <c r="K159" i="46"/>
  <c r="L159" i="46"/>
  <c r="M159" i="46"/>
  <c r="E162" i="46"/>
  <c r="F162" i="46"/>
  <c r="G162" i="46"/>
  <c r="H162" i="46"/>
  <c r="I162" i="46"/>
  <c r="J162" i="46"/>
  <c r="K162" i="46"/>
  <c r="L162" i="46"/>
  <c r="M162" i="46"/>
  <c r="E178" i="46"/>
  <c r="F178" i="46"/>
  <c r="G178" i="46"/>
  <c r="H178" i="46"/>
  <c r="I178" i="46"/>
  <c r="J178" i="46"/>
  <c r="K178" i="46"/>
  <c r="L178" i="46"/>
  <c r="M178" i="46"/>
  <c r="E179" i="46"/>
  <c r="F179" i="46"/>
  <c r="G179" i="46"/>
  <c r="H179" i="46"/>
  <c r="I179" i="46"/>
  <c r="J179" i="46"/>
  <c r="K179" i="46"/>
  <c r="L179" i="46"/>
  <c r="M179" i="46"/>
  <c r="E181" i="46"/>
  <c r="F181" i="46"/>
  <c r="G181" i="46"/>
  <c r="H181" i="46"/>
  <c r="I181" i="46"/>
  <c r="J181" i="46"/>
  <c r="K181" i="46"/>
  <c r="L181" i="46"/>
  <c r="M181" i="46"/>
  <c r="E190" i="46"/>
  <c r="F190" i="46"/>
  <c r="G190" i="46"/>
  <c r="H190" i="46"/>
  <c r="I190" i="46"/>
  <c r="J190" i="46"/>
  <c r="K190" i="46"/>
  <c r="L190" i="46"/>
  <c r="M190" i="46"/>
  <c r="E199" i="46"/>
  <c r="F199" i="46"/>
  <c r="G199" i="46"/>
  <c r="H199" i="46"/>
  <c r="I199" i="46"/>
  <c r="J199" i="46"/>
  <c r="K199" i="46"/>
  <c r="L199" i="46"/>
  <c r="M199" i="46"/>
  <c r="E215" i="46"/>
  <c r="F215" i="46"/>
  <c r="G215" i="46"/>
  <c r="H215" i="46"/>
  <c r="I215" i="46"/>
  <c r="J215" i="46"/>
  <c r="K215" i="46"/>
  <c r="L215" i="46"/>
  <c r="M215" i="46"/>
  <c r="E219" i="46"/>
  <c r="F219" i="46"/>
  <c r="G219" i="46"/>
  <c r="H219" i="46"/>
  <c r="I219" i="46"/>
  <c r="J219" i="46"/>
  <c r="K219" i="46"/>
  <c r="L219" i="46"/>
  <c r="M219" i="46"/>
  <c r="E233" i="46"/>
  <c r="F233" i="46"/>
  <c r="G233" i="46"/>
  <c r="H233" i="46"/>
  <c r="I233" i="46"/>
  <c r="J233" i="46"/>
  <c r="K233" i="46"/>
  <c r="L233" i="46"/>
  <c r="M233" i="46"/>
  <c r="D179" i="46"/>
  <c r="D215" i="46"/>
  <c r="D199" i="46"/>
  <c r="D157" i="46"/>
  <c r="D178" i="46"/>
  <c r="D219" i="46"/>
  <c r="D190" i="46"/>
  <c r="D181" i="46"/>
  <c r="D162" i="46"/>
  <c r="D159" i="46"/>
  <c r="D156" i="46"/>
  <c r="D153" i="46"/>
  <c r="D150" i="46"/>
  <c r="P32" i="46"/>
  <c r="Q32" i="46"/>
  <c r="R32" i="46"/>
  <c r="S32" i="46"/>
  <c r="T32" i="46"/>
  <c r="U32" i="46"/>
  <c r="V32" i="46"/>
  <c r="W32" i="46"/>
  <c r="X32" i="46"/>
  <c r="P35" i="46"/>
  <c r="Q35" i="46"/>
  <c r="R35" i="46"/>
  <c r="S35" i="46"/>
  <c r="T35" i="46"/>
  <c r="U35" i="46"/>
  <c r="V35" i="46"/>
  <c r="W35" i="46"/>
  <c r="X35" i="46"/>
  <c r="O35" i="46"/>
  <c r="O32" i="46"/>
  <c r="P29" i="46"/>
  <c r="Q29" i="46"/>
  <c r="R29" i="46"/>
  <c r="S29" i="46"/>
  <c r="T29" i="46"/>
  <c r="U29" i="46"/>
  <c r="V29" i="46"/>
  <c r="W29" i="46"/>
  <c r="X29" i="46"/>
  <c r="O29" i="46"/>
  <c r="P106" i="46"/>
  <c r="Q106" i="46"/>
  <c r="R106" i="46"/>
  <c r="S106" i="46"/>
  <c r="T106" i="46"/>
  <c r="U106" i="46"/>
  <c r="V106" i="46"/>
  <c r="W106" i="46"/>
  <c r="X106" i="46"/>
  <c r="O106" i="46"/>
  <c r="P28" i="46"/>
  <c r="Q28" i="46"/>
  <c r="R28" i="46"/>
  <c r="S28" i="46"/>
  <c r="T28" i="46"/>
  <c r="U28" i="46"/>
  <c r="V28" i="46"/>
  <c r="W28" i="46"/>
  <c r="X28" i="46"/>
  <c r="O28" i="46"/>
  <c r="E28" i="46"/>
  <c r="F28" i="46"/>
  <c r="G28" i="46"/>
  <c r="H28" i="46"/>
  <c r="I28" i="46"/>
  <c r="J28" i="46"/>
  <c r="K28" i="46"/>
  <c r="L28" i="46"/>
  <c r="M28" i="46"/>
  <c r="D28" i="46"/>
  <c r="D25" i="46"/>
  <c r="E29" i="46"/>
  <c r="F29" i="46"/>
  <c r="G29" i="46"/>
  <c r="H29" i="46"/>
  <c r="I29" i="46"/>
  <c r="J29" i="46"/>
  <c r="K29" i="46"/>
  <c r="L29" i="46"/>
  <c r="M29" i="46"/>
  <c r="D29" i="46"/>
  <c r="E106" i="46"/>
  <c r="F106" i="46"/>
  <c r="G106" i="46"/>
  <c r="H106" i="46"/>
  <c r="I106" i="46"/>
  <c r="J106" i="46"/>
  <c r="K106" i="46"/>
  <c r="L106" i="46"/>
  <c r="M106" i="46"/>
  <c r="D106" i="46"/>
  <c r="E32" i="46"/>
  <c r="F32" i="46"/>
  <c r="G32" i="46"/>
  <c r="H32" i="46"/>
  <c r="I32" i="46"/>
  <c r="J32" i="46"/>
  <c r="K32" i="46"/>
  <c r="L32" i="46"/>
  <c r="M32" i="46"/>
  <c r="D32" i="46"/>
  <c r="E35" i="46"/>
  <c r="F35" i="46"/>
  <c r="G35" i="46"/>
  <c r="H35" i="46"/>
  <c r="I35" i="46"/>
  <c r="J35" i="46"/>
  <c r="K35" i="46"/>
  <c r="L35" i="46"/>
  <c r="M35" i="46"/>
  <c r="D35" i="46"/>
  <c r="D195" i="79" l="1"/>
  <c r="P22" i="46" l="1"/>
  <c r="Q22" i="46"/>
  <c r="R22" i="46"/>
  <c r="S22" i="46"/>
  <c r="T22" i="46"/>
  <c r="U22" i="46"/>
  <c r="V22" i="46"/>
  <c r="W22" i="46"/>
  <c r="X22" i="46"/>
  <c r="P25" i="46"/>
  <c r="Q25" i="46"/>
  <c r="R25" i="46"/>
  <c r="S25" i="46"/>
  <c r="T25" i="46"/>
  <c r="U25" i="46"/>
  <c r="V25" i="46"/>
  <c r="W25" i="46"/>
  <c r="X25" i="46"/>
  <c r="P31" i="46"/>
  <c r="Q31" i="46"/>
  <c r="R31" i="46"/>
  <c r="S31" i="46"/>
  <c r="T31" i="46"/>
  <c r="U31" i="46"/>
  <c r="V31" i="46"/>
  <c r="W31" i="46"/>
  <c r="X31" i="46"/>
  <c r="P34" i="46"/>
  <c r="Q34" i="46"/>
  <c r="R34" i="46"/>
  <c r="S34" i="46"/>
  <c r="T34" i="46"/>
  <c r="U34" i="46"/>
  <c r="V34" i="46"/>
  <c r="W34" i="46"/>
  <c r="X34" i="46"/>
  <c r="E22" i="46"/>
  <c r="F22" i="46"/>
  <c r="G22" i="46"/>
  <c r="H22" i="46"/>
  <c r="I22" i="46"/>
  <c r="J22" i="46"/>
  <c r="K22" i="46"/>
  <c r="L22" i="46"/>
  <c r="M22" i="46"/>
  <c r="E25" i="46"/>
  <c r="F25" i="46"/>
  <c r="G25" i="46"/>
  <c r="H25" i="46"/>
  <c r="I25" i="46"/>
  <c r="J25" i="46"/>
  <c r="K25" i="46"/>
  <c r="L25" i="46"/>
  <c r="M25" i="46"/>
  <c r="E31" i="46"/>
  <c r="F31" i="46"/>
  <c r="G31" i="46"/>
  <c r="H31" i="46"/>
  <c r="I31" i="46"/>
  <c r="J31" i="46"/>
  <c r="K31" i="46"/>
  <c r="L31" i="46"/>
  <c r="M31" i="46"/>
  <c r="E34" i="46"/>
  <c r="F34" i="46"/>
  <c r="G34" i="46"/>
  <c r="H34" i="46"/>
  <c r="I34" i="46"/>
  <c r="J34" i="46"/>
  <c r="K34" i="46"/>
  <c r="L34" i="46"/>
  <c r="M34" i="46"/>
  <c r="O34" i="46"/>
  <c r="O31" i="46"/>
  <c r="O25" i="46"/>
  <c r="O22" i="46"/>
  <c r="D34" i="46"/>
  <c r="D31" i="46"/>
  <c r="D22" i="46"/>
  <c r="R57" i="43" l="1"/>
  <c r="R54" i="43"/>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210" i="79" l="1"/>
  <c r="Y760" i="79"/>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B60" i="45"/>
  <c r="B53" i="45"/>
  <c r="B46" i="45"/>
  <c r="B39" i="45"/>
  <c r="B32" i="45"/>
  <c r="B25" i="45"/>
  <c r="B18" i="45"/>
  <c r="Y208" i="79" l="1"/>
  <c r="Y210" i="79"/>
  <c r="AL212" i="79"/>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09" i="79"/>
  <c r="Y209"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27" i="46"/>
  <c r="AD143" i="46"/>
  <c r="AD135" i="46"/>
  <c r="AB135" i="46"/>
  <c r="AD138" i="46"/>
  <c r="AD142" i="46"/>
  <c r="AD137" i="46"/>
  <c r="AD141" i="46"/>
  <c r="AD139" i="46"/>
  <c r="AD140" i="46"/>
  <c r="AD136"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F516" i="46" s="1"/>
  <c r="H130" i="45"/>
  <c r="C133" i="45"/>
  <c r="Y1113" i="79" s="1"/>
  <c r="N130" i="45"/>
  <c r="K125" i="45"/>
  <c r="K128" i="45"/>
  <c r="N127" i="45"/>
  <c r="K126" i="45"/>
  <c r="G129" i="45"/>
  <c r="E129" i="45"/>
  <c r="AA381" i="79" s="1"/>
  <c r="AA382" i="79" s="1"/>
  <c r="J125" i="45"/>
  <c r="AF258" i="46" s="1"/>
  <c r="Y258" i="46"/>
  <c r="Y259" i="46" s="1"/>
  <c r="F128" i="45"/>
  <c r="E130" i="45"/>
  <c r="L130" i="45"/>
  <c r="J128" i="45"/>
  <c r="K127" i="45"/>
  <c r="J124" i="45"/>
  <c r="AF130" i="46" s="1"/>
  <c r="AF131" i="46" s="1"/>
  <c r="I129" i="45"/>
  <c r="K124" i="45"/>
  <c r="G128" i="45"/>
  <c r="E128" i="45"/>
  <c r="D129" i="45"/>
  <c r="H128" i="45"/>
  <c r="F130" i="45"/>
  <c r="C132" i="45"/>
  <c r="M130" i="45"/>
  <c r="L125" i="45"/>
  <c r="L128" i="45"/>
  <c r="M127" i="45"/>
  <c r="K129" i="45"/>
  <c r="K130" i="45"/>
  <c r="J129" i="45"/>
  <c r="L127" i="45"/>
  <c r="F129" i="45"/>
  <c r="H129" i="45"/>
  <c r="D130" i="45"/>
  <c r="I130" i="45"/>
  <c r="J130" i="45"/>
  <c r="J126" i="45"/>
  <c r="AF387" i="46" s="1"/>
  <c r="L124" i="45"/>
  <c r="D128" i="45"/>
  <c r="Y198" i="79"/>
  <c r="AJ387" i="46"/>
  <c r="AJ389" i="46" s="1"/>
  <c r="AI258" i="46"/>
  <c r="AI260" i="46" s="1"/>
  <c r="Y128" i="46"/>
  <c r="AL25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516" i="46" l="1"/>
  <c r="AL520" i="46" s="1"/>
  <c r="AH516" i="46"/>
  <c r="AK516" i="46"/>
  <c r="AK520" i="46" s="1"/>
  <c r="AI516" i="46"/>
  <c r="AI517" i="46" s="1"/>
  <c r="AJ516" i="46"/>
  <c r="AJ520" i="46" s="1"/>
  <c r="AG516" i="46"/>
  <c r="AG520" i="46" s="1"/>
  <c r="Y262" i="46"/>
  <c r="D56" i="43" s="1"/>
  <c r="AL387" i="46"/>
  <c r="AL389" i="46" s="1"/>
  <c r="AK258" i="46"/>
  <c r="AJ258" i="46"/>
  <c r="AJ260" i="46" s="1"/>
  <c r="AH258" i="46"/>
  <c r="AH260" i="46" s="1"/>
  <c r="AJ130" i="46"/>
  <c r="AJ131" i="46" s="1"/>
  <c r="AI387" i="46"/>
  <c r="AI389" i="46" s="1"/>
  <c r="AK130" i="46"/>
  <c r="AK131" i="46" s="1"/>
  <c r="AI130" i="46"/>
  <c r="AI131" i="46" s="1"/>
  <c r="AH130" i="46"/>
  <c r="AH131" i="46" s="1"/>
  <c r="AG130" i="46"/>
  <c r="AG131" i="46" s="1"/>
  <c r="AG387" i="46"/>
  <c r="AL130" i="46"/>
  <c r="AL131" i="46" s="1"/>
  <c r="AG258" i="46"/>
  <c r="AG259" i="46" s="1"/>
  <c r="AE198" i="79"/>
  <c r="AE202" i="79" s="1"/>
  <c r="AK564" i="79"/>
  <c r="AD522" i="46"/>
  <c r="I62" i="43" s="1"/>
  <c r="Y1117" i="79"/>
  <c r="Y1123" i="79"/>
  <c r="Y522" i="46"/>
  <c r="D62" i="43" s="1"/>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G198" i="79"/>
  <c r="AG202" i="79" s="1"/>
  <c r="AE201" i="79"/>
  <c r="AF564" i="79"/>
  <c r="AF568" i="79" s="1"/>
  <c r="Y381" i="79"/>
  <c r="Y389" i="79" s="1"/>
  <c r="AF198" i="79"/>
  <c r="AF201" i="79" s="1"/>
  <c r="AH381" i="79"/>
  <c r="AH389" i="79" s="1"/>
  <c r="M68" i="43" s="1"/>
  <c r="AH519" i="46"/>
  <c r="AH517" i="46"/>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G519" i="46"/>
  <c r="AG517" i="46"/>
  <c r="AG518" i="46"/>
  <c r="AF262" i="46"/>
  <c r="K56" i="43" s="1"/>
  <c r="Y1125" i="79"/>
  <c r="AF517" i="46"/>
  <c r="AK387" i="46"/>
  <c r="AK389" i="46"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388" i="46"/>
  <c r="AI259" i="46"/>
  <c r="AI261" i="46" s="1"/>
  <c r="AI262" i="46"/>
  <c r="N56" i="43" s="1"/>
  <c r="AJ262" i="46"/>
  <c r="O56" i="43" s="1"/>
  <c r="AJ259" i="46"/>
  <c r="AA388" i="46"/>
  <c r="AA389" i="46"/>
  <c r="AC519" i="46"/>
  <c r="AC518" i="46"/>
  <c r="AK518" i="46"/>
  <c r="AE519" i="46"/>
  <c r="AE518" i="46"/>
  <c r="Z518" i="46"/>
  <c r="Z519" i="46"/>
  <c r="AB518" i="46"/>
  <c r="AB519" i="46"/>
  <c r="AA518" i="46"/>
  <c r="AA519" i="46"/>
  <c r="Y388" i="46"/>
  <c r="Y389" i="46"/>
  <c r="AD388" i="46"/>
  <c r="AD389" i="46"/>
  <c r="AD519" i="46"/>
  <c r="AD518" i="46"/>
  <c r="AL518" i="46"/>
  <c r="AL519" i="46"/>
  <c r="AK573" i="79"/>
  <c r="P71" i="43" s="1"/>
  <c r="AK132" i="46"/>
  <c r="P53" i="43" s="1"/>
  <c r="U17" i="47" s="1"/>
  <c r="AK262" i="46"/>
  <c r="P56" i="43" s="1"/>
  <c r="AL262" i="46"/>
  <c r="Q56" i="43" s="1"/>
  <c r="AL522" i="46"/>
  <c r="Q62" i="43" s="1"/>
  <c r="AK260" i="46"/>
  <c r="AK259" i="46"/>
  <c r="AL517" i="46"/>
  <c r="AL260" i="46"/>
  <c r="AL259" i="46"/>
  <c r="AK568" i="79"/>
  <c r="AK566" i="79"/>
  <c r="AK567" i="79"/>
  <c r="AK570" i="79"/>
  <c r="AK569" i="79"/>
  <c r="AK571" i="79"/>
  <c r="AK565" i="79"/>
  <c r="Y260" i="46"/>
  <c r="AC262" i="46"/>
  <c r="H56" i="43" s="1"/>
  <c r="AC390" i="46"/>
  <c r="AD390" i="46"/>
  <c r="Z517" i="46"/>
  <c r="Z522" i="46"/>
  <c r="E62" i="43" s="1"/>
  <c r="AD517" i="46"/>
  <c r="AB522" i="46"/>
  <c r="G62" i="43" s="1"/>
  <c r="AB517" i="46"/>
  <c r="AA517" i="46"/>
  <c r="AE522" i="46"/>
  <c r="J62" i="43" s="1"/>
  <c r="AE517" i="46"/>
  <c r="AC522" i="46"/>
  <c r="H62" i="43" s="1"/>
  <c r="AC517" i="46"/>
  <c r="AB259" i="46"/>
  <c r="AB261" i="46" s="1"/>
  <c r="AE260" i="46"/>
  <c r="AE261" i="46" s="1"/>
  <c r="AB390" i="46"/>
  <c r="AE262" i="46"/>
  <c r="J56" i="43" s="1"/>
  <c r="AD262" i="46"/>
  <c r="I56" i="43" s="1"/>
  <c r="AB388" i="46"/>
  <c r="AD259" i="46"/>
  <c r="AD261" i="46" s="1"/>
  <c r="AD392" i="46"/>
  <c r="I59" i="43" s="1"/>
  <c r="AA390" i="46"/>
  <c r="AC388" i="46"/>
  <c r="AC260" i="46"/>
  <c r="AC261" i="46" s="1"/>
  <c r="AC392" i="46"/>
  <c r="H59" i="43" s="1"/>
  <c r="AA392" i="46"/>
  <c r="F59" i="43" s="1"/>
  <c r="AB392" i="46"/>
  <c r="G59" i="43" s="1"/>
  <c r="AB262" i="46"/>
  <c r="G56" i="43" s="1"/>
  <c r="AA260" i="46"/>
  <c r="AA261" i="46" s="1"/>
  <c r="AA262" i="46"/>
  <c r="F56" i="43" s="1"/>
  <c r="AF392" i="46"/>
  <c r="K59" i="43" s="1"/>
  <c r="AG392" i="46"/>
  <c r="L59" i="43" s="1"/>
  <c r="AJ392" i="46"/>
  <c r="O59" i="43" s="1"/>
  <c r="AI392" i="46"/>
  <c r="N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AA131" i="46"/>
  <c r="AB131" i="46"/>
  <c r="Z131" i="46"/>
  <c r="Z132" i="46"/>
  <c r="E53" i="43" s="1"/>
  <c r="AK522" i="46" l="1"/>
  <c r="P62" i="43" s="1"/>
  <c r="AK517" i="46"/>
  <c r="AK519" i="46"/>
  <c r="AL392" i="46"/>
  <c r="Q59" i="43" s="1"/>
  <c r="AI518" i="46"/>
  <c r="AM518" i="46" s="1"/>
  <c r="AI520" i="46"/>
  <c r="AM520" i="46" s="1"/>
  <c r="AI522" i="46"/>
  <c r="N62" i="43" s="1"/>
  <c r="AL388" i="46"/>
  <c r="AI519" i="46"/>
  <c r="AL390" i="46"/>
  <c r="AG260" i="46"/>
  <c r="AG261" i="46" s="1"/>
  <c r="AJ261" i="46"/>
  <c r="AJ132" i="46"/>
  <c r="O53" i="43" s="1"/>
  <c r="T18" i="47" s="1"/>
  <c r="AH262" i="46"/>
  <c r="M56" i="43" s="1"/>
  <c r="AH259" i="46"/>
  <c r="AH261" i="46" s="1"/>
  <c r="AG262" i="46"/>
  <c r="L56" i="43" s="1"/>
  <c r="Q31" i="47" s="1"/>
  <c r="AH132" i="46"/>
  <c r="M53" i="43" s="1"/>
  <c r="R26" i="47" s="1"/>
  <c r="AI132" i="46"/>
  <c r="N53" i="43" s="1"/>
  <c r="S23" i="47" s="1"/>
  <c r="AL132" i="46"/>
  <c r="Q53" i="43" s="1"/>
  <c r="V21" i="47" s="1"/>
  <c r="Z1125" i="79"/>
  <c r="E80" i="43" s="1"/>
  <c r="D68" i="43"/>
  <c r="AM131" i="46"/>
  <c r="C91" i="43" s="1"/>
  <c r="D74" i="43"/>
  <c r="D65" i="43"/>
  <c r="Y521" i="46"/>
  <c r="AM517" i="46"/>
  <c r="AD568" i="79"/>
  <c r="AH569" i="79"/>
  <c r="AL569" i="79"/>
  <c r="AD565" i="79"/>
  <c r="AI569" i="79"/>
  <c r="AE389" i="79"/>
  <c r="J68" i="43" s="1"/>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AI391" i="46"/>
  <c r="N58" i="43" s="1"/>
  <c r="AJ391" i="46"/>
  <c r="O58" i="43" s="1"/>
  <c r="Y204" i="79"/>
  <c r="Y261" i="46"/>
  <c r="F91" i="43"/>
  <c r="U20" i="47"/>
  <c r="U22" i="47"/>
  <c r="U23" i="47"/>
  <c r="U16" i="47"/>
  <c r="U15" i="47"/>
  <c r="U24" i="47"/>
  <c r="U25" i="47"/>
  <c r="U18" i="47"/>
  <c r="U26" i="47"/>
  <c r="U19" i="47"/>
  <c r="U21" i="47"/>
  <c r="AL261" i="46"/>
  <c r="AK261" i="46"/>
  <c r="U31" i="47" s="1"/>
  <c r="AK572" i="79"/>
  <c r="P70" i="43" s="1"/>
  <c r="AA391" i="46"/>
  <c r="F58" i="43"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D53" i="43"/>
  <c r="R62" i="43" l="1"/>
  <c r="AK521" i="46"/>
  <c r="P61" i="43" s="1"/>
  <c r="Q40" i="47"/>
  <c r="V19" i="47"/>
  <c r="Q35" i="47"/>
  <c r="V25" i="47"/>
  <c r="AM519" i="46"/>
  <c r="T20" i="47"/>
  <c r="T39" i="47"/>
  <c r="F92" i="43"/>
  <c r="T19" i="47"/>
  <c r="T37" i="47"/>
  <c r="T32" i="47"/>
  <c r="T17" i="47"/>
  <c r="T34" i="47"/>
  <c r="T40" i="47"/>
  <c r="T15" i="47"/>
  <c r="R19" i="47"/>
  <c r="T41" i="47"/>
  <c r="Q33" i="47"/>
  <c r="T23" i="47"/>
  <c r="T21" i="47"/>
  <c r="AL391" i="46"/>
  <c r="Q58" i="43" s="1"/>
  <c r="V71" i="47" s="1"/>
  <c r="S32" i="47"/>
  <c r="S36" i="47"/>
  <c r="AI521" i="46"/>
  <c r="N61" i="43" s="1"/>
  <c r="S71" i="47" s="1"/>
  <c r="T38" i="47"/>
  <c r="S33" i="47"/>
  <c r="S39" i="47"/>
  <c r="S17" i="47"/>
  <c r="T26" i="47"/>
  <c r="T22" i="47"/>
  <c r="T24" i="47"/>
  <c r="S15" i="47"/>
  <c r="T30" i="47"/>
  <c r="T35" i="47"/>
  <c r="T36" i="47"/>
  <c r="T31" i="47"/>
  <c r="T33" i="47"/>
  <c r="T25" i="47"/>
  <c r="T16" i="47"/>
  <c r="S56" i="47"/>
  <c r="V24" i="47"/>
  <c r="V16" i="47"/>
  <c r="AM522" i="46"/>
  <c r="F102" i="43" s="1"/>
  <c r="V39" i="47"/>
  <c r="D91" i="43"/>
  <c r="V15" i="47"/>
  <c r="S35" i="47"/>
  <c r="S31" i="47"/>
  <c r="S41" i="47"/>
  <c r="D92" i="43"/>
  <c r="S22" i="47"/>
  <c r="S18" i="47"/>
  <c r="S26" i="47"/>
  <c r="S38" i="47"/>
  <c r="S30" i="47"/>
  <c r="S16" i="47"/>
  <c r="S21" i="47"/>
  <c r="S24" i="47"/>
  <c r="S20" i="47"/>
  <c r="AM260" i="46"/>
  <c r="S37" i="47"/>
  <c r="S34" i="47"/>
  <c r="S40" i="47"/>
  <c r="S25" i="47"/>
  <c r="S19" i="47"/>
  <c r="AM262" i="46"/>
  <c r="D102" i="43" s="1"/>
  <c r="K45" i="47"/>
  <c r="R15" i="47"/>
  <c r="R25" i="47"/>
  <c r="R21" i="47"/>
  <c r="R24" i="47"/>
  <c r="R23" i="47"/>
  <c r="R17" i="47"/>
  <c r="AM132" i="46"/>
  <c r="C102" i="43" s="1"/>
  <c r="R16" i="47"/>
  <c r="R18" i="47"/>
  <c r="AM259" i="46"/>
  <c r="R30" i="47"/>
  <c r="R22" i="47"/>
  <c r="R20" i="47"/>
  <c r="Q39" i="47"/>
  <c r="Q30" i="47"/>
  <c r="Q38" i="47"/>
  <c r="Q36" i="47"/>
  <c r="V22" i="47"/>
  <c r="V26" i="47"/>
  <c r="V23" i="47"/>
  <c r="V18" i="47"/>
  <c r="Q34" i="47"/>
  <c r="R56" i="43"/>
  <c r="Q32" i="47"/>
  <c r="Q37" i="47"/>
  <c r="Q41" i="47"/>
  <c r="V17" i="47"/>
  <c r="V20" i="47"/>
  <c r="R53" i="43"/>
  <c r="AM383" i="79"/>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C101" i="43"/>
  <c r="AB204" i="79"/>
  <c r="G64" i="43" s="1"/>
  <c r="L81" i="47" s="1"/>
  <c r="AL572" i="79"/>
  <c r="Q70" i="43" s="1"/>
  <c r="E93" i="43"/>
  <c r="Z388" i="79"/>
  <c r="E67" i="43" s="1"/>
  <c r="AA204" i="79"/>
  <c r="F64" i="43" s="1"/>
  <c r="E29" i="43" s="1"/>
  <c r="AG572" i="79"/>
  <c r="L70" i="43" s="1"/>
  <c r="AB388" i="79"/>
  <c r="G67" i="43" s="1"/>
  <c r="AA572" i="79"/>
  <c r="F70" i="43"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55" i="47"/>
  <c r="S50" i="47"/>
  <c r="T71" i="47"/>
  <c r="T61" i="47"/>
  <c r="T66" i="47"/>
  <c r="S46" i="47"/>
  <c r="S45" i="47"/>
  <c r="S52" i="47"/>
  <c r="S51" i="47"/>
  <c r="S54" i="47"/>
  <c r="S47" i="47"/>
  <c r="S53" i="47"/>
  <c r="T60" i="47"/>
  <c r="T54" i="47"/>
  <c r="T52" i="47"/>
  <c r="T56" i="47"/>
  <c r="T48" i="47"/>
  <c r="T53" i="47"/>
  <c r="T45" i="47"/>
  <c r="T62" i="47"/>
  <c r="T69" i="47"/>
  <c r="T70" i="47"/>
  <c r="T64" i="47"/>
  <c r="T55" i="47"/>
  <c r="T68" i="47"/>
  <c r="T46" i="47"/>
  <c r="T51" i="47"/>
  <c r="T65" i="47"/>
  <c r="T67" i="47"/>
  <c r="T49" i="47"/>
  <c r="T50" i="47"/>
  <c r="F94" i="43"/>
  <c r="F93" i="43"/>
  <c r="D61" i="43"/>
  <c r="U27" i="47"/>
  <c r="U29" i="47" s="1"/>
  <c r="V30" i="47"/>
  <c r="V31" i="47"/>
  <c r="V33" i="47"/>
  <c r="V37" i="47"/>
  <c r="V34" i="47"/>
  <c r="V38" i="47"/>
  <c r="V50" i="47"/>
  <c r="U40" i="47"/>
  <c r="U36" i="47"/>
  <c r="U41" i="47"/>
  <c r="U3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M54" i="47"/>
  <c r="M55" i="47"/>
  <c r="M5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V70" i="47" l="1"/>
  <c r="V66" i="47"/>
  <c r="V65" i="47"/>
  <c r="V47" i="47"/>
  <c r="V55" i="47"/>
  <c r="V69" i="47"/>
  <c r="V51" i="47"/>
  <c r="V68" i="47"/>
  <c r="V49" i="47"/>
  <c r="V52" i="47"/>
  <c r="U83" i="47"/>
  <c r="AM523" i="46"/>
  <c r="V61" i="47"/>
  <c r="V64" i="47"/>
  <c r="V67" i="47"/>
  <c r="V56" i="47"/>
  <c r="V48" i="47"/>
  <c r="V54" i="47"/>
  <c r="V46" i="47"/>
  <c r="V62" i="47"/>
  <c r="V63" i="47"/>
  <c r="V60" i="47"/>
  <c r="V45" i="47"/>
  <c r="V53" i="47"/>
  <c r="S69" i="47"/>
  <c r="S68" i="47"/>
  <c r="S63" i="47"/>
  <c r="S61" i="47"/>
  <c r="S64" i="47"/>
  <c r="S66" i="47"/>
  <c r="S60" i="47"/>
  <c r="S62" i="47"/>
  <c r="S70" i="47"/>
  <c r="S67" i="47"/>
  <c r="R61" i="43"/>
  <c r="S65" i="47"/>
  <c r="D101" i="43"/>
  <c r="T27" i="47"/>
  <c r="T29" i="47" s="1"/>
  <c r="T42" i="47" s="1"/>
  <c r="T44" i="47" s="1"/>
  <c r="T57" i="47" s="1"/>
  <c r="T59" i="47" s="1"/>
  <c r="T72" i="47" s="1"/>
  <c r="T74" i="47" s="1"/>
  <c r="R27" i="47"/>
  <c r="R29" i="47" s="1"/>
  <c r="R42" i="47" s="1"/>
  <c r="R44" i="47" s="1"/>
  <c r="S27" i="47"/>
  <c r="S29" i="47" s="1"/>
  <c r="S42" i="47" s="1"/>
  <c r="S44" i="47" s="1"/>
  <c r="S57" i="47" s="1"/>
  <c r="S59" i="47" s="1"/>
  <c r="AM261" i="46"/>
  <c r="AM263" i="46" s="1"/>
  <c r="E32" i="43"/>
  <c r="AM133" i="46"/>
  <c r="Q42" i="47"/>
  <c r="Q44" i="47" s="1"/>
  <c r="Q57" i="47" s="1"/>
  <c r="Q59" i="47" s="1"/>
  <c r="Q72" i="47" s="1"/>
  <c r="Q74" i="47" s="1"/>
  <c r="E28" i="43"/>
  <c r="E27" i="43"/>
  <c r="V27" i="47"/>
  <c r="V29" i="47" s="1"/>
  <c r="V42" i="47" s="1"/>
  <c r="V44" i="47" s="1"/>
  <c r="H18"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V57" i="47" l="1"/>
  <c r="V59" i="47" s="1"/>
  <c r="V72" i="47" s="1"/>
  <c r="V74" i="47" s="1"/>
  <c r="V87" i="47" s="1"/>
  <c r="V89" i="47" s="1"/>
  <c r="V102" i="47" s="1"/>
  <c r="S72" i="47"/>
  <c r="S74" i="47" s="1"/>
  <c r="S87" i="47" s="1"/>
  <c r="S89" i="47" s="1"/>
  <c r="S102" i="47" s="1"/>
  <c r="H17" i="43"/>
  <c r="U57" i="47"/>
  <c r="U59" i="47" s="1"/>
  <c r="U72" i="47" s="1"/>
  <c r="U74" i="47" s="1"/>
  <c r="U87" i="47" s="1"/>
  <c r="U89" i="47" s="1"/>
  <c r="U102" i="47" s="1"/>
  <c r="M101" i="43"/>
  <c r="W27" i="47"/>
  <c r="C103" i="43" s="1"/>
  <c r="Q87" i="47"/>
  <c r="Q89" i="47" s="1"/>
  <c r="Q102" i="47" s="1"/>
  <c r="P87" i="47"/>
  <c r="P89" i="47" s="1"/>
  <c r="P102" i="47" s="1"/>
  <c r="R57" i="47"/>
  <c r="R59" i="47" s="1"/>
  <c r="R72" i="47" s="1"/>
  <c r="R74" i="47" s="1"/>
  <c r="R87" i="47" s="1"/>
  <c r="R89" i="47" s="1"/>
  <c r="R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J72" i="47"/>
  <c r="J74" i="47" s="1"/>
  <c r="J87" i="47" s="1"/>
  <c r="J89" i="47" s="1"/>
  <c r="J102" i="47" s="1"/>
  <c r="N72" i="47"/>
  <c r="N74" i="47" s="1"/>
  <c r="N87" i="47" s="1"/>
  <c r="N89" i="47" s="1"/>
  <c r="N102" i="47" s="1"/>
  <c r="O72" i="47"/>
  <c r="O74" i="47" s="1"/>
  <c r="O87" i="47" s="1"/>
  <c r="O89" i="47" s="1"/>
  <c r="O102" i="47" s="1"/>
  <c r="L44" i="47"/>
  <c r="L57" i="47" s="1"/>
  <c r="L59" i="47" s="1"/>
  <c r="I74" i="47" l="1"/>
  <c r="I87" i="47" s="1"/>
  <c r="I89" i="47" s="1"/>
  <c r="I102" i="47" s="1"/>
  <c r="F36" i="43"/>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D83" i="43" s="1"/>
  <c r="F33" i="43"/>
  <c r="G33" i="43" s="1"/>
  <c r="F30" i="43" l="1"/>
  <c r="G30" i="43" s="1"/>
  <c r="F27" i="43"/>
  <c r="G27" i="43" s="1"/>
  <c r="W42" i="47"/>
  <c r="D103" i="43" s="1"/>
  <c r="K42" i="47"/>
  <c r="D104" i="43" l="1"/>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<sst xmlns="http://schemas.openxmlformats.org/spreadsheetml/2006/main" count="3977" uniqueCount="746">
  <si>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</si>
  <si>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</si>
  <si>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</si>
  <si>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</si>
  <si>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</si>
  <si>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</si>
  <si>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</si>
  <si>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</si>
  <si>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</si>
  <si>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</si>
  <si>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</si>
  <si>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</si>
  <si>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</si>
  <si>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</si>
  <si>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</si>
  <si>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</si>
  <si>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</si>
  <si>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</si>
  <si>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</si>
  <si>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</si>
  <si>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</si>
  <si>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</si>
  <si>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</si>
  <si>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</si>
  <si>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</si>
  <si>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</si>
  <si>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</si>
  <si>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</si>
  <si>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</si>
  <si>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</si>
  <si>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</si>
  <si>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</si>
  <si>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</si>
  <si>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</si>
  <si>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</si>
  <si>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</si>
  <si>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</si>
  <si>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</si>
  <si>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</si>
  <si>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</si>
  <si>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</si>
  <si>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</si>
  <si>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</si>
  <si>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</si>
  <si>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</si>
  <si>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</si>
  <si>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</si>
  <si>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</si>
  <si>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</si>
  <si>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</si>
  <si>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</si>
  <si>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</si>
  <si>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</si>
  <si>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</si>
  <si>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</si>
  <si>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</si>
  <si>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</si>
  <si>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</si>
  <si>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</si>
  <si>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</si>
  <si>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</si>
  <si>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</si>
  <si>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</si>
  <si>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</si>
  <si>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</si>
  <si>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</si>
  <si>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</si>
  <si>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</si>
  <si>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</si>
  <si>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</si>
  <si>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</si>
  <si>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</si>
  <si>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</si>
  <si>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</si>
  <si>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</si>
  <si>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</si>
  <si>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</si>
  <si>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</si>
  <si>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</si>
  <si>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</si>
  <si>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</si>
  <si>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</si>
  <si>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</si>
  <si>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</si>
  <si>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</si>
  <si>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</si>
  <si>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</si>
  <si>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</si>
  <si>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</si>
  <si>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</si>
  <si>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</si>
  <si>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</si>
  <si>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</si>
  <si>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</si>
  <si>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</si>
  <si>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</si>
  <si>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</si>
  <si>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</si>
  <si>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</si>
  <si>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</si>
  <si>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</si>
  <si>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</si>
  <si>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</si>
  <si>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</si>
  <si>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</si>
  <si>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</si>
  <si>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</si>
  <si>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</si>
  <si>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</si>
  <si>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</si>
  <si>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</si>
  <si>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</si>
  <si>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</si>
  <si>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</si>
  <si>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</si>
  <si>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</si>
  <si>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</si>
  <si>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</si>
  <si>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</si>
  <si>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</si>
  <si>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</si>
  <si>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</si>
  <si>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</si>
  <si>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</si>
  <si>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</si>
  <si>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</si>
  <si>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</si>
  <si>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</si>
  <si>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</si>
  <si>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</si>
  <si>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</si>
  <si>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</si>
  <si>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</si>
  <si>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</si>
  <si>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</si>
  <si>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</si>
  <si>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</si>
  <si>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</si>
  <si>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</si>
  <si>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</si>
  <si>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</si>
  <si>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</si>
  <si>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</si>
  <si>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</si>
  <si>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</si>
  <si>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</si>
  <si>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</si>
  <si>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</si>
  <si>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</si>
  <si>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</si>
  <si>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</si>
  <si>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</si>
  <si>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</si>
  <si>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</si>
  <si>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</si>
  <si>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</si>
  <si>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</si>
  <si>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</si>
  <si>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</si>
  <si>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</si>
  <si>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</si>
  <si>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</si>
  <si>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</si>
  <si>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</si>
  <si>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</si>
  <si>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</si>
  <si>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</si>
  <si>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</si>
  <si>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</si>
  <si>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</si>
  <si>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</si>
  <si>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</si>
  <si>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</si>
  <si>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</si>
  <si>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</si>
  <si>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</si>
  <si>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</si>
  <si>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</si>
  <si>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</si>
  <si>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</si>
  <si>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</si>
  <si>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</si>
  <si>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</si>
  <si>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</si>
  <si>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</si>
  <si>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</si>
  <si>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</si>
  <si>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</si>
  <si>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</si>
  <si>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</si>
  <si>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</si>
  <si>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</si>
  <si>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</si>
  <si>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</si>
  <si>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</si>
  <si>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</si>
  <si>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</si>
  <si>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</si>
  <si>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</si>
  <si>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</si>
  <si>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</si>
  <si>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</si>
  <si>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</si>
  <si>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</si>
  <si>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</si>
  <si>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</si>
  <si>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</si>
  <si>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</si>
  <si>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</si>
  <si>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</si>
  <si>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</si>
  <si>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</si>
  <si>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</si>
  <si>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</si>
  <si>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</si>
  <si>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</si>
  <si>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</si>
  <si>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</si>
  <si>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</si>
  <si>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</si>
  <si>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</si>
  <si>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</si>
  <si>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</si>
  <si>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</si>
  <si>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</si>
  <si>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</si>
  <si>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</si>
  <si>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</si>
  <si>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</si>
  <si>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</si>
  <si>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</si>
  <si>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</si>
  <si>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</si>
  <si>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</si>
  <si>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</si>
  <si>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</si>
  <si>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</si>
  <si>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</si>
  <si>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</si>
  <si>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</si>
  <si>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</si>
  <si>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</si>
  <si>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</si>
  <si>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</si>
  <si>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</si>
  <si>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</si>
  <si>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</si>
  <si>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</si>
  <si>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</si>
  <si>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</si>
  <si>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</si>
  <si>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</si>
  <si>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</si>
  <si>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</si>
  <si>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</si>
  <si>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</si>
  <si>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</si>
  <si>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</si>
  <si>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</si>
  <si>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</si>
  <si>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</si>
  <si>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</si>
  <si>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</si>
  <si>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</si>
  <si>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</si>
  <si>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</si>
  <si>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</si>
  <si>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</si>
  <si>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</si>
  <si>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</si>
  <si>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</si>
  <si>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</si>
  <si>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</si>
  <si>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</si>
  <si>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</si>
  <si>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</si>
  <si>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</si>
  <si>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</si>
  <si>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</si>
  <si>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</si>
  <si>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</si>
  <si>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</si>
  <si>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</si>
  <si>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</si>
  <si>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</si>
  <si>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</si>
  <si>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</si>
  <si>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</si>
  <si>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</si>
  <si>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</si>
  <si>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</si>
  <si>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</si>
  <si>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</si>
  <si>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</si>
  <si>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</si>
  <si>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</si>
  <si>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</si>
  <si>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</si>
  <si>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</si>
  <si>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</si>
  <si>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</si>
  <si>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</si>
  <si>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</si>
  <si>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</si>
  <si>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</si>
  <si>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</si>
  <si>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</si>
  <si>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</si>
  <si>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</si>
  <si>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</si>
  <si>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</si>
  <si>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</si>
  <si>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</si>
  <si>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</si>
  <si>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</si>
  <si>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</si>
  <si>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</si>
  <si>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</si>
  <si>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</si>
  <si>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</si>
  <si>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</si>
  <si>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</si>
  <si>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</si>
  <si>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</si>
  <si>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</si>
  <si>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</si>
  <si>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</si>
  <si>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</si>
  <si>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</si>
  <si>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</si>
  <si>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</si>
  <si>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</si>
  <si>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</si>
  <si>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</si>
  <si>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</si>
  <si>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</si>
  <si>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</si>
  <si>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</si>
  <si>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</si>
  <si>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</si>
  <si>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</si>
  <si>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</si>
  <si>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</si>
  <si>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</si>
  <si>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</si>
  <si>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</si>
  <si>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</si>
  <si>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</si>
  <si>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</si>
  <si>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</si>
  <si>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</si>
  <si>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</si>
  <si>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</si>
  <si>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</si>
  <si>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</si>
  <si>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</si>
  <si>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</si>
  <si>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</si>
  <si>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</si>
  <si>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</si>
  <si>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</si>
  <si>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</si>
  <si>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</si>
  <si>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</si>
  <si>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</si>
  <si>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</si>
  <si>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</si>
  <si>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</si>
  <si>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</si>
  <si>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</si>
  <si>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</si>
  <si>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</si>
  <si>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</si>
  <si>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</si>
  <si>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</si>
  <si>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</si>
  <si>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</si>
  <si>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</si>
  <si>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</si>
  <si>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</si>
  <si>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</si>
  <si>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</si>
  <si>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</si>
  <si>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</si>
  <si>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</si>
  <si>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</si>
  <si>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</si>
  <si>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</si>
  <si>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</si>
  <si>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</si>
  <si>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</si>
  <si>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</si>
  <si>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</si>
  <si>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</si>
  <si>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</si>
  <si>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</si>
  <si>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</si>
  <si>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</si>
  <si>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</si>
  <si>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</si>
  <si>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</si>
  <si>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</si>
  <si>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</si>
  <si>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</si>
  <si>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</si>
  <si>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</si>
  <si>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</si>
  <si>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</si>
  <si>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</si>
  <si>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</si>
  <si>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</si>
  <si>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</si>
  <si>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</si>
  <si>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</si>
  <si>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</si>
  <si>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</si>
  <si>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</si>
  <si>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</si>
  <si>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</si>
  <si>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</si>
  <si>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</si>
  <si>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</si>
  <si>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</si>
  <si>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</si>
  <si>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</si>
  <si>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</si>
  <si>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</si>
  <si>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</si>
  <si>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</si>
  <si>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</si>
  <si>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</si>
  <si>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</si>
  <si>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</si>
  <si>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</si>
  <si>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</si>
  <si>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</si>
  <si>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</si>
  <si>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</si>
  <si>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</si>
  <si>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</si>
  <si>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</si>
  <si>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</si>
  <si>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</si>
  <si>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</si>
  <si>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</si>
  <si>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</si>
  <si>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</si>
  <si>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</si>
  <si>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</si>
  <si>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</si>
  <si>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</si>
  <si>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</si>
  <si>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</si>
  <si>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</si>
  <si>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</si>
  <si>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</si>
  <si>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</si>
  <si>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</si>
  <si>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</si>
  <si>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</si>
  <si>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</si>
  <si>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</si>
  <si>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</si>
  <si>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</si>
  <si>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</si>
  <si>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</si>
  <si>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</si>
  <si>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</si>
  <si>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</si>
  <si>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</si>
  <si>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</si>
  <si>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</si>
  <si>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</si>
  <si>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</si>
  <si>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</si>
  <si>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</si>
  <si>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</si>
  <si>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</si>
  <si>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</si>
  <si>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</si>
  <si>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</si>
  <si>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</si>
  <si>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</si>
  <si>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</si>
  <si>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</si>
  <si>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</si>
  <si>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</si>
  <si>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</si>
  <si>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</si>
  <si>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</si>
  <si>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</si>
  <si>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</si>
  <si>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</si>
  <si>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</si>
  <si>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</si>
  <si>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</si>
  <si>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</si>
  <si>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</si>
  <si>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</si>
  <si>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</si>
  <si>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</si>
  <si>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</si>
  <si>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</si>
  <si>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</si>
  <si>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</si>
  <si>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</si>
  <si>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</si>
  <si>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</si>
  <si>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</si>
  <si>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</si>
  <si>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</si>
  <si>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</si>
  <si>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</si>
  <si>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</si>
  <si>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</si>
  <si>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</si>
  <si>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</si>
  <si>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</si>
  <si>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</si>
  <si>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</si>
  <si>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</si>
  <si>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</si>
  <si>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</si>
  <si>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</si>
  <si>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</si>
  <si>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</si>
  <si>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</si>
  <si>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</si>
  <si>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</si>
  <si>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</si>
  <si>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</si>
  <si>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</si>
  <si>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</si>
  <si>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</si>
  <si>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</si>
  <si>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</si>
  <si>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</si>
  <si>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</si>
  <si>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</si>
  <si>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</si>
  <si>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</si>
  <si>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</si>
  <si>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</si>
  <si>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</si>
  <si>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</si>
  <si>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</si>
  <si>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</si>
  <si>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</si>
  <si>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</si>
  <si>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</si>
  <si>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</si>
  <si>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</si>
  <si>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</si>
  <si>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</si>
  <si>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</si>
  <si>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</si>
  <si>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</si>
  <si>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</si>
  <si>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</si>
  <si>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</si>
  <si>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</si>
  <si>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</si>
  <si>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</si>
  <si>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</si>
  <si>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</si>
  <si>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</si>
  <si>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</si>
  <si>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</si>
  <si>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</si>
  <si>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</si>
  <si>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</si>
  <si>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</si>
  <si>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</si>
  <si>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</si>
  <si>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</si>
  <si>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</si>
  <si>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</si>
  <si>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</si>
  <si>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</si>
  <si>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</si>
  <si>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</si>
  <si>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</si>
  <si>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</si>
  <si>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</si>
  <si>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</si>
  <si>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</si>
  <si>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</si>
  <si>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</si>
  <si>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</si>
  <si>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</si>
  <si>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</si>
  <si>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</si>
  <si>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</si>
  <si>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</si>
  <si>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</si>
  <si>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</si>
  <si>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</si>
  <si>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</si>
  <si>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</si>
  <si>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</si>
  <si>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</si>
  <si>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</si>
  <si>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</si>
  <si>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</si>
  <si>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</si>
  <si>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</si>
  <si>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</si>
  <si>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</si>
  <si>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</si>
  <si>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</si>
  <si>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</si>
  <si>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</si>
  <si>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</si>
  <si>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</si>
  <si>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</si>
  <si>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</si>
  <si>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</si>
  <si>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</si>
  <si>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</si>
  <si>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</si>
  <si>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</si>
  <si>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</si>
  <si>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</si>
  <si>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</si>
  <si>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</si>
  <si>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</si>
  <si>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</si>
  <si>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</si>
  <si>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</si>
  <si>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</si>
  <si>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</si>
  <si>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</si>
  <si>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</si>
  <si>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</si>
  <si>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</si>
  <si>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</si>
  <si>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</si>
  <si>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</si>
  <si>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</si>
  <si>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</si>
  <si>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</si>
  <si>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</si>
  <si>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</si>
  <si>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</si>
  <si>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</si>
  <si>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</si>
  <si>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</si>
  <si>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</si>
  <si>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</si>
  <si>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</si>
  <si>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</si>
  <si>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</si>
  <si>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</si>
  <si>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</si>
  <si>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</si>
  <si>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</si>
  <si>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</si>
  <si>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</si>
  <si>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</si>
  <si>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</si>
  <si>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</si>
  <si>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</si>
  <si>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</si>
  <si>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</si>
  <si>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</si>
  <si>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</si>
  <si>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</si>
  <si>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</si>
  <si>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</si>
  <si>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</si>
  <si>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</si>
  <si>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</si>
  <si>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</si>
  <si>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</si>
  <si>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</si>
  <si>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</si>
  <si>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</si>
  <si>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</si>
  <si>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</si>
  <si>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</si>
  <si>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</si>
  <si>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</si>
  <si>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</si>
  <si>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</si>
  <si>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EB-2009-0143</t>
  </si>
  <si>
    <t>EB-2010-0082</t>
  </si>
  <si>
    <t>EB-2011-0166</t>
  </si>
  <si>
    <t>EB-2012-0123</t>
  </si>
  <si>
    <t>EB-2013-0128</t>
  </si>
  <si>
    <t>EB-2014-0072</t>
  </si>
  <si>
    <t>EB-2015-0005</t>
  </si>
  <si>
    <t>EB-2016-0069</t>
  </si>
  <si>
    <t>Essex Powerlines Corporation</t>
  </si>
  <si>
    <t>EB-2017-0039</t>
  </si>
  <si>
    <t>2018 COS Application</t>
  </si>
  <si>
    <t>General Service &lt;50 kW</t>
  </si>
  <si>
    <t>General Service 50 - 2,999 kW</t>
  </si>
  <si>
    <t>General Service 3,000 - 4,999 kW</t>
  </si>
  <si>
    <t>Tier 1</t>
  </si>
  <si>
    <t>Consumer</t>
  </si>
  <si>
    <t>EE</t>
  </si>
  <si>
    <t>DR</t>
  </si>
  <si>
    <t>Business</t>
  </si>
  <si>
    <t>Demand Response 3 (part of the Industrial program schedule)</t>
  </si>
  <si>
    <t>Commercial &amp; Institutional</t>
  </si>
  <si>
    <t>Industrial</t>
  </si>
  <si>
    <t>Pre-2011 Programs Completed in 2011</t>
  </si>
  <si>
    <t>C&amp;I</t>
  </si>
  <si>
    <t>Home Assistance</t>
  </si>
  <si>
    <t>Tier 1 - 2011 Adjustment</t>
  </si>
  <si>
    <t>Energy Audit Funding</t>
  </si>
  <si>
    <t>DR-3</t>
  </si>
  <si>
    <t>peaksaverPLUS</t>
  </si>
  <si>
    <t>peaksaverPLUS (IHD)</t>
  </si>
  <si>
    <t>Small Business Lighting</t>
  </si>
  <si>
    <t>Annual Coupons</t>
  </si>
  <si>
    <t>Bi-Annual Retailer Events</t>
  </si>
  <si>
    <t>HVAC</t>
  </si>
  <si>
    <t>Non-LDC</t>
  </si>
  <si>
    <t>Commercial</t>
  </si>
  <si>
    <t>Time-of-Use Savings</t>
  </si>
  <si>
    <t>non-Tier 1</t>
  </si>
  <si>
    <t>Commercial Demand Response</t>
  </si>
  <si>
    <t xml:space="preserve">Demand Response 3 </t>
  </si>
  <si>
    <t>Energy Managers</t>
  </si>
  <si>
    <t>HVAC Incentives Initiative</t>
  </si>
  <si>
    <t>2013-2015</t>
  </si>
  <si>
    <t>Allocation</t>
  </si>
  <si>
    <t>100% Residential</t>
  </si>
  <si>
    <t>Only residential customers are eligible for this program</t>
  </si>
  <si>
    <t>50% GS&lt;50, 50% GS&gt;50</t>
  </si>
  <si>
    <t>100% GS&lt;50</t>
  </si>
  <si>
    <t>Only GS&lt;50 customers are eligible for this program</t>
  </si>
  <si>
    <t>100% GS&gt;50</t>
  </si>
  <si>
    <t>EPLC only had one Energy Manager and it was a GS&gt;50 customer</t>
  </si>
  <si>
    <t>EPLC has reviewed and only GS&gt;50 customers have applied for this program for the time period under review</t>
  </si>
  <si>
    <t>EPLC had one major Program Enabled Savings which related to the Parkway project which was entirely GS&gt;50</t>
  </si>
  <si>
    <t>This program is open to both GS&lt;50 and GS&gt;50 customers.  EPLC has had significant uptake from both customer classes.  EPLC is therefore proposing a 50/50 split of verified savings.</t>
  </si>
  <si>
    <t>25% GS&lt;50, 75% GS&gt;50</t>
  </si>
  <si>
    <t>This program is open to both GS&lt;50 and GS&gt;50 customers.  EPLC has reviewed its prior applications and uptake has been predominantly GS&gt;50.  EPLC is therefore proposing a 75/25 split of verified savings.</t>
  </si>
  <si>
    <t>Save on Energy Heating &amp; Cooling Program</t>
  </si>
  <si>
    <t xml:space="preserve">EPLC had two significant streetlighting retrofits in 2016.  EPLC calculated that these two streetlighting retrofits account for approximately 60% of ERII savings in 2016.  As a result, EPLC allocated </t>
  </si>
  <si>
    <t xml:space="preserve">60% of ERII savings to the Streetlighting rate class.  </t>
  </si>
  <si>
    <t>IR response to 4-Staff-70</t>
  </si>
  <si>
    <t>Addition of Tax Sharing Rate Rider</t>
  </si>
  <si>
    <t>Multiple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</si>
</sst>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1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76" fontId="45" fillId="28" borderId="143" xfId="0" applyNumberFormat="1" applyFont="1" applyFill="1" applyBorder="1" applyAlignment="1" applyProtection="1">
      <alignment horizontal="center" vertical="center"/>
    </xf>
    <xf numFmtId="3" fontId="0" fillId="28" borderId="113" xfId="0" applyNumberFormat="1" applyFont="1" applyFill="1" applyBorder="1" applyAlignment="1">
      <alignment vertical="top"/>
    </xf>
    <xf numFmtId="3" fontId="0" fillId="28" borderId="53" xfId="0" applyNumberFormat="1" applyFont="1" applyFill="1" applyBorder="1" applyAlignment="1">
      <alignment vertical="top"/>
    </xf>
    <xf numFmtId="3" fontId="0" fillId="28" borderId="114" xfId="0" applyNumberFormat="1" applyFont="1" applyFill="1" applyBorder="1" applyAlignment="1">
      <alignment vertical="top"/>
    </xf>
    <xf numFmtId="3" fontId="0" fillId="94" borderId="136" xfId="0" applyNumberFormat="1" applyFont="1" applyFill="1" applyBorder="1" applyAlignment="1">
      <alignment vertical="top"/>
    </xf>
    <xf numFmtId="3" fontId="0" fillId="2" borderId="116" xfId="0" applyNumberFormat="1" applyFont="1" applyFill="1" applyBorder="1" applyAlignment="1">
      <alignment vertical="top"/>
    </xf>
    <xf numFmtId="3" fontId="0" fillId="94" borderId="116" xfId="0" applyNumberFormat="1" applyFont="1" applyFill="1" applyBorder="1" applyAlignment="1">
      <alignment vertical="top"/>
    </xf>
    <xf numFmtId="3" fontId="0" fillId="2" borderId="117" xfId="0" applyNumberFormat="1" applyFon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954" y="0"/>
          <a:ext cx="11666215" cy="2278768"/>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19522280"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934758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311163" y="273530"/>
          <a:ext cx="16638190" cy="2177425"/>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31298" y="72683"/>
          <a:ext cx="20398611" cy="189210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8825"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83749"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Normal="100" workbookViewId="0">
      <selection activeCell="F11" sqref="F11"/>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8" t="s">
        <v>175</v>
      </c>
      <c r="C3" s="748"/>
    </row>
    <row r="4" spans="1:3" ht="11.25" customHeight="1"/>
    <row r="5" spans="1:3" s="30" customFormat="1" ht="25.5" customHeight="1">
      <c r="B5" s="62" t="s">
        <v>423</v>
      </c>
      <c r="C5" s="62" t="s">
        <v>174</v>
      </c>
    </row>
    <row r="6" spans="1:3" s="178" customFormat="1" ht="48" customHeight="1">
      <c r="A6" s="243"/>
      <c r="B6" s="620" t="s">
        <v>171</v>
      </c>
      <c r="C6" s="673" t="s">
        <v>606</v>
      </c>
    </row>
    <row r="7" spans="1:3" s="178" customFormat="1" ht="21" customHeight="1">
      <c r="A7" s="243"/>
      <c r="B7" s="614" t="s">
        <v>555</v>
      </c>
      <c r="C7" s="674" t="s">
        <v>619</v>
      </c>
    </row>
    <row r="8" spans="1:3" s="178" customFormat="1" ht="32.25" customHeight="1">
      <c r="B8" s="614" t="s">
        <v>370</v>
      </c>
      <c r="C8" s="675" t="s">
        <v>607</v>
      </c>
    </row>
    <row r="9" spans="1:3" s="178" customFormat="1" ht="27.75" customHeight="1">
      <c r="B9" s="614" t="s">
        <v>170</v>
      </c>
      <c r="C9" s="675" t="s">
        <v>608</v>
      </c>
    </row>
    <row r="10" spans="1:3" s="178" customFormat="1" ht="33" customHeight="1">
      <c r="B10" s="614" t="s">
        <v>604</v>
      </c>
      <c r="C10" s="674" t="s">
        <v>612</v>
      </c>
    </row>
    <row r="11" spans="1:3" s="178" customFormat="1" ht="26.25" customHeight="1">
      <c r="B11" s="629" t="s">
        <v>371</v>
      </c>
      <c r="C11" s="677" t="s">
        <v>609</v>
      </c>
    </row>
    <row r="12" spans="1:3" s="178" customFormat="1" ht="39.75" customHeight="1">
      <c r="B12" s="614" t="s">
        <v>372</v>
      </c>
      <c r="C12" s="675" t="s">
        <v>610</v>
      </c>
    </row>
    <row r="13" spans="1:3" s="178" customFormat="1" ht="18" customHeight="1">
      <c r="B13" s="614" t="s">
        <v>373</v>
      </c>
      <c r="C13" s="675" t="s">
        <v>611</v>
      </c>
    </row>
    <row r="14" spans="1:3" s="178" customFormat="1" ht="13.5" customHeight="1">
      <c r="B14" s="614"/>
      <c r="C14" s="676"/>
    </row>
    <row r="15" spans="1:3" s="178" customFormat="1" ht="18" customHeight="1">
      <c r="B15" s="614" t="s">
        <v>683</v>
      </c>
      <c r="C15" s="674" t="s">
        <v>681</v>
      </c>
    </row>
    <row r="16" spans="1:3" s="178" customFormat="1" ht="8.25" customHeight="1">
      <c r="B16" s="614"/>
      <c r="C16" s="676"/>
    </row>
    <row r="17" spans="2:3" s="178" customFormat="1" ht="33" customHeight="1">
      <c r="B17" s="678" t="s">
        <v>605</v>
      </c>
      <c r="C17" s="679" t="s">
        <v>682</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133" zoomScale="90" zoomScaleNormal="90" zoomScaleSheetLayoutView="80" zoomScalePageLayoutView="85" workbookViewId="0">
      <selection activeCell="AE211" sqref="A208:AE211"/>
    </sheetView>
  </sheetViews>
  <sheetFormatPr defaultColWidth="9.140625" defaultRowHeight="14.25" outlineLevelRow="1" outlineLevelCol="1"/>
  <cols>
    <col min="1" max="1" width="4.7109375" style="511" customWidth="1"/>
    <col min="2" max="2" width="43.7109375" style="256" customWidth="1"/>
    <col min="3" max="3" width="14" style="256" customWidth="1"/>
    <col min="4" max="4" width="18.140625" style="255" customWidth="1"/>
    <col min="5" max="8" width="10.42578125" style="255" customWidth="1" outlineLevel="1"/>
    <col min="9" max="9" width="10.28515625" style="255" customWidth="1" outlineLevel="1"/>
    <col min="10" max="13" width="9.140625" style="255" customWidth="1" outlineLevel="1"/>
    <col min="14" max="14" width="12.42578125" style="255" customWidth="1" outlineLevel="1"/>
    <col min="15" max="15" width="17.5703125" style="255" customWidth="1"/>
    <col min="16"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798"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798"/>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795" t="s">
        <v>554</v>
      </c>
      <c r="D5" s="796"/>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798" t="s">
        <v>508</v>
      </c>
      <c r="C7" s="799" t="s">
        <v>642</v>
      </c>
      <c r="D7" s="799"/>
      <c r="E7" s="799"/>
      <c r="F7" s="799"/>
      <c r="G7" s="799"/>
      <c r="H7" s="799"/>
      <c r="I7" s="799"/>
      <c r="J7" s="799"/>
      <c r="K7" s="799"/>
      <c r="L7" s="799"/>
      <c r="M7" s="799"/>
      <c r="N7" s="799"/>
      <c r="O7" s="799"/>
      <c r="P7" s="799"/>
      <c r="Q7" s="799"/>
      <c r="R7" s="799"/>
      <c r="S7" s="799"/>
      <c r="T7" s="799"/>
      <c r="U7" s="799"/>
      <c r="V7" s="799"/>
      <c r="W7" s="799"/>
      <c r="X7" s="799"/>
      <c r="Y7" s="608"/>
      <c r="Z7" s="608"/>
      <c r="AA7" s="608"/>
      <c r="AB7" s="608"/>
      <c r="AC7" s="608"/>
      <c r="AD7" s="608"/>
      <c r="AE7" s="272"/>
      <c r="AF7" s="272"/>
      <c r="AG7" s="272"/>
      <c r="AH7" s="272"/>
      <c r="AI7" s="272"/>
      <c r="AJ7" s="272"/>
      <c r="AK7" s="272"/>
      <c r="AL7" s="272"/>
    </row>
    <row r="8" spans="1:39" s="273" customFormat="1" ht="58.5" customHeight="1">
      <c r="A8" s="511"/>
      <c r="B8" s="798"/>
      <c r="C8" s="799" t="s">
        <v>576</v>
      </c>
      <c r="D8" s="799"/>
      <c r="E8" s="799"/>
      <c r="F8" s="799"/>
      <c r="G8" s="799"/>
      <c r="H8" s="799"/>
      <c r="I8" s="799"/>
      <c r="J8" s="799"/>
      <c r="K8" s="799"/>
      <c r="L8" s="799"/>
      <c r="M8" s="799"/>
      <c r="N8" s="799"/>
      <c r="O8" s="799"/>
      <c r="P8" s="799"/>
      <c r="Q8" s="799"/>
      <c r="R8" s="799"/>
      <c r="S8" s="799"/>
      <c r="T8" s="799"/>
      <c r="U8" s="799"/>
      <c r="V8" s="799"/>
      <c r="W8" s="799"/>
      <c r="X8" s="799"/>
      <c r="Y8" s="608"/>
      <c r="Z8" s="608"/>
      <c r="AA8" s="608"/>
      <c r="AB8" s="608"/>
      <c r="AC8" s="608"/>
      <c r="AD8" s="608"/>
      <c r="AE8" s="274"/>
      <c r="AF8" s="257"/>
      <c r="AG8" s="257"/>
      <c r="AH8" s="257"/>
      <c r="AI8" s="257"/>
      <c r="AJ8" s="257"/>
      <c r="AK8" s="257"/>
      <c r="AL8" s="257"/>
      <c r="AM8" s="258"/>
    </row>
    <row r="9" spans="1:39" s="273" customFormat="1" ht="57.75" customHeight="1">
      <c r="A9" s="511"/>
      <c r="B9" s="275"/>
      <c r="C9" s="799" t="s">
        <v>575</v>
      </c>
      <c r="D9" s="799"/>
      <c r="E9" s="799"/>
      <c r="F9" s="799"/>
      <c r="G9" s="799"/>
      <c r="H9" s="799"/>
      <c r="I9" s="799"/>
      <c r="J9" s="799"/>
      <c r="K9" s="799"/>
      <c r="L9" s="799"/>
      <c r="M9" s="799"/>
      <c r="N9" s="799"/>
      <c r="O9" s="799"/>
      <c r="P9" s="799"/>
      <c r="Q9" s="799"/>
      <c r="R9" s="799"/>
      <c r="S9" s="799"/>
      <c r="T9" s="799"/>
      <c r="U9" s="799"/>
      <c r="V9" s="799"/>
      <c r="W9" s="799"/>
      <c r="X9" s="799"/>
      <c r="Y9" s="608"/>
      <c r="Z9" s="608"/>
      <c r="AA9" s="608"/>
      <c r="AB9" s="608"/>
      <c r="AC9" s="608"/>
      <c r="AD9" s="608"/>
      <c r="AE9" s="274"/>
      <c r="AF9" s="257"/>
      <c r="AG9" s="257"/>
      <c r="AH9" s="257"/>
      <c r="AI9" s="257"/>
      <c r="AJ9" s="257"/>
      <c r="AK9" s="257"/>
      <c r="AL9" s="257"/>
      <c r="AM9" s="258"/>
    </row>
    <row r="10" spans="1:39" ht="41.25" customHeight="1">
      <c r="B10" s="277"/>
      <c r="C10" s="799" t="s">
        <v>645</v>
      </c>
      <c r="D10" s="799"/>
      <c r="E10" s="799"/>
      <c r="F10" s="799"/>
      <c r="G10" s="799"/>
      <c r="H10" s="799"/>
      <c r="I10" s="799"/>
      <c r="J10" s="799"/>
      <c r="K10" s="799"/>
      <c r="L10" s="799"/>
      <c r="M10" s="799"/>
      <c r="N10" s="799"/>
      <c r="O10" s="799"/>
      <c r="P10" s="799"/>
      <c r="Q10" s="799"/>
      <c r="R10" s="799"/>
      <c r="S10" s="799"/>
      <c r="T10" s="799"/>
      <c r="U10" s="799"/>
      <c r="V10" s="799"/>
      <c r="W10" s="799"/>
      <c r="X10" s="799"/>
      <c r="Y10" s="608"/>
      <c r="Z10" s="608"/>
      <c r="AA10" s="608"/>
      <c r="AB10" s="608"/>
      <c r="AC10" s="608"/>
      <c r="AD10" s="608"/>
      <c r="AE10" s="274"/>
      <c r="AF10" s="278"/>
      <c r="AG10" s="278"/>
      <c r="AH10" s="278"/>
      <c r="AI10" s="278"/>
      <c r="AJ10" s="278"/>
      <c r="AK10" s="278"/>
      <c r="AL10" s="278"/>
    </row>
    <row r="11" spans="1:39" ht="53.25" customHeight="1">
      <c r="C11" s="799" t="s">
        <v>628</v>
      </c>
      <c r="D11" s="799"/>
      <c r="E11" s="799"/>
      <c r="F11" s="799"/>
      <c r="G11" s="799"/>
      <c r="H11" s="799"/>
      <c r="I11" s="799"/>
      <c r="J11" s="799"/>
      <c r="K11" s="799"/>
      <c r="L11" s="799"/>
      <c r="M11" s="799"/>
      <c r="N11" s="799"/>
      <c r="O11" s="799"/>
      <c r="P11" s="799"/>
      <c r="Q11" s="799"/>
      <c r="R11" s="799"/>
      <c r="S11" s="799"/>
      <c r="T11" s="799"/>
      <c r="U11" s="799"/>
      <c r="V11" s="799"/>
      <c r="W11" s="799"/>
      <c r="X11" s="799"/>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798" t="s">
        <v>530</v>
      </c>
      <c r="C13" s="593" t="s">
        <v>525</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798"/>
      <c r="C14" s="593" t="s">
        <v>526</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527</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528</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243</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00" t="s">
        <v>212</v>
      </c>
      <c r="C19" s="802" t="s">
        <v>33</v>
      </c>
      <c r="D19" s="286" t="s">
        <v>425</v>
      </c>
      <c r="E19" s="804" t="s">
        <v>210</v>
      </c>
      <c r="F19" s="805"/>
      <c r="G19" s="805"/>
      <c r="H19" s="805"/>
      <c r="I19" s="805"/>
      <c r="J19" s="805"/>
      <c r="K19" s="805"/>
      <c r="L19" s="805"/>
      <c r="M19" s="806"/>
      <c r="N19" s="810" t="s">
        <v>214</v>
      </c>
      <c r="O19" s="286" t="s">
        <v>426</v>
      </c>
      <c r="P19" s="804" t="s">
        <v>213</v>
      </c>
      <c r="Q19" s="805"/>
      <c r="R19" s="805"/>
      <c r="S19" s="805"/>
      <c r="T19" s="805"/>
      <c r="U19" s="805"/>
      <c r="V19" s="805"/>
      <c r="W19" s="805"/>
      <c r="X19" s="806"/>
      <c r="Y19" s="807" t="s">
        <v>245</v>
      </c>
      <c r="Z19" s="808"/>
      <c r="AA19" s="808"/>
      <c r="AB19" s="808"/>
      <c r="AC19" s="808"/>
      <c r="AD19" s="808"/>
      <c r="AE19" s="808"/>
      <c r="AF19" s="808"/>
      <c r="AG19" s="808"/>
      <c r="AH19" s="808"/>
      <c r="AI19" s="808"/>
      <c r="AJ19" s="808"/>
      <c r="AK19" s="808"/>
      <c r="AL19" s="808"/>
      <c r="AM19" s="809"/>
    </row>
    <row r="20" spans="1:39" s="285" customFormat="1" ht="59.25" customHeight="1">
      <c r="A20" s="511"/>
      <c r="B20" s="801"/>
      <c r="C20" s="803"/>
      <c r="D20" s="287">
        <v>2011</v>
      </c>
      <c r="E20" s="287">
        <v>2012</v>
      </c>
      <c r="F20" s="287">
        <v>2013</v>
      </c>
      <c r="G20" s="287">
        <v>2014</v>
      </c>
      <c r="H20" s="287">
        <v>2015</v>
      </c>
      <c r="I20" s="287">
        <v>2016</v>
      </c>
      <c r="J20" s="287">
        <v>2017</v>
      </c>
      <c r="K20" s="287">
        <v>2018</v>
      </c>
      <c r="L20" s="287">
        <v>2019</v>
      </c>
      <c r="M20" s="287">
        <v>2020</v>
      </c>
      <c r="N20" s="811"/>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General Service &lt;50 kW</v>
      </c>
      <c r="AA20" s="288" t="str">
        <f>'1.  LRAMVA Summary'!F50</f>
        <v>General Service 50 - 2,999 kW</v>
      </c>
      <c r="AB20" s="288" t="str">
        <f>'1.  LRAMVA Summary'!G50</f>
        <v>General Service 3,000 - 4,999 kW</v>
      </c>
      <c r="AC20" s="288" t="str">
        <f>'1.  LRAMVA Summary'!H50</f>
        <v>Sentinel Lighting</v>
      </c>
      <c r="AD20" s="288" t="str">
        <f>'1.  LRAMVA Summary'!I50</f>
        <v>Street Lighting</v>
      </c>
      <c r="AE20" s="288" t="str">
        <f>'1.  LRAMVA Summary'!J50</f>
        <v>Unmetered Scattered Load</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v>
      </c>
      <c r="AD21" s="293" t="str">
        <f>'1.  LRAMVA Summary'!I51</f>
        <v>kW</v>
      </c>
      <c r="AE21" s="293" t="str">
        <f>'1.  LRAMVA Summary'!J51</f>
        <v>kWh</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f>'7.  Persistence Report'!AQ36</f>
        <v>48406.483487002784</v>
      </c>
      <c r="E22" s="297">
        <f>'7.  Persistence Report'!AR36</f>
        <v>48406.483487002784</v>
      </c>
      <c r="F22" s="297">
        <f>'7.  Persistence Report'!AS36</f>
        <v>48406.483487002784</v>
      </c>
      <c r="G22" s="297">
        <f>'7.  Persistence Report'!AT36</f>
        <v>48203.405114921276</v>
      </c>
      <c r="H22" s="297">
        <f>'7.  Persistence Report'!AU36</f>
        <v>37742.06647936433</v>
      </c>
      <c r="I22" s="297">
        <f>'7.  Persistence Report'!AV36</f>
        <v>0</v>
      </c>
      <c r="J22" s="297">
        <f>'7.  Persistence Report'!AW36</f>
        <v>0</v>
      </c>
      <c r="K22" s="297">
        <f>'7.  Persistence Report'!AX36</f>
        <v>0</v>
      </c>
      <c r="L22" s="297">
        <f>'7.  Persistence Report'!AY36</f>
        <v>0</v>
      </c>
      <c r="M22" s="297">
        <f>'7.  Persistence Report'!AZ36</f>
        <v>0</v>
      </c>
      <c r="N22" s="293"/>
      <c r="O22" s="297">
        <f>'7.  Persistence Report'!L36</f>
        <v>7.0592588131669398</v>
      </c>
      <c r="P22" s="297">
        <f>'7.  Persistence Report'!M36</f>
        <v>7.0592588131669398</v>
      </c>
      <c r="Q22" s="297">
        <f>'7.  Persistence Report'!N36</f>
        <v>7.0592588131669398</v>
      </c>
      <c r="R22" s="297">
        <f>'7.  Persistence Report'!O36</f>
        <v>6.8321664248410388</v>
      </c>
      <c r="S22" s="297">
        <f>'7.  Persistence Report'!P36</f>
        <v>4.9623164592846214</v>
      </c>
      <c r="T22" s="297">
        <f>'7.  Persistence Report'!Q36</f>
        <v>0</v>
      </c>
      <c r="U22" s="297">
        <f>'7.  Persistence Report'!R36</f>
        <v>0</v>
      </c>
      <c r="V22" s="297">
        <f>'7.  Persistence Report'!S36</f>
        <v>0</v>
      </c>
      <c r="W22" s="297">
        <f>'7.  Persistence Report'!T36</f>
        <v>0</v>
      </c>
      <c r="X22" s="297">
        <f>'7.  Persistence Report'!U36</f>
        <v>0</v>
      </c>
      <c r="Y22" s="412">
        <v>1</v>
      </c>
      <c r="Z22" s="412"/>
      <c r="AA22" s="412"/>
      <c r="AB22" s="412"/>
      <c r="AC22" s="412"/>
      <c r="AD22" s="412"/>
      <c r="AE22" s="412"/>
      <c r="AF22" s="412"/>
      <c r="AG22" s="412"/>
      <c r="AH22" s="412"/>
      <c r="AI22" s="412"/>
      <c r="AJ22" s="412"/>
      <c r="AK22" s="412"/>
      <c r="AL22" s="412"/>
      <c r="AM22" s="298">
        <f>SUM(Y22:AL22)</f>
        <v>1</v>
      </c>
    </row>
    <row r="23" spans="1:39" s="285" customFormat="1" ht="15" outlineLevel="1">
      <c r="A23" s="511"/>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f>'7.  Persistence Report'!AQ35</f>
        <v>3230.6862981470886</v>
      </c>
      <c r="E25" s="297">
        <f>'7.  Persistence Report'!AR35</f>
        <v>3230.6862981470886</v>
      </c>
      <c r="F25" s="297">
        <f>'7.  Persistence Report'!AS35</f>
        <v>3230.6862981470886</v>
      </c>
      <c r="G25" s="297">
        <f>'7.  Persistence Report'!AT35</f>
        <v>1431.7497248387779</v>
      </c>
      <c r="H25" s="297">
        <f>'7.  Persistence Report'!AU35</f>
        <v>0</v>
      </c>
      <c r="I25" s="297">
        <f>'7.  Persistence Report'!AV35</f>
        <v>0</v>
      </c>
      <c r="J25" s="297">
        <f>'7.  Persistence Report'!AW35</f>
        <v>0</v>
      </c>
      <c r="K25" s="297">
        <f>'7.  Persistence Report'!AX35</f>
        <v>0</v>
      </c>
      <c r="L25" s="297">
        <f>'7.  Persistence Report'!AY35</f>
        <v>0</v>
      </c>
      <c r="M25" s="297">
        <f>'7.  Persistence Report'!AZ35</f>
        <v>0</v>
      </c>
      <c r="N25" s="293"/>
      <c r="O25" s="297">
        <f>'7.  Persistence Report'!L35</f>
        <v>2.8146333982978438</v>
      </c>
      <c r="P25" s="297">
        <f>'7.  Persistence Report'!M35</f>
        <v>2.8146333982978438</v>
      </c>
      <c r="Q25" s="297">
        <f>'7.  Persistence Report'!N35</f>
        <v>2.8146333982978438</v>
      </c>
      <c r="R25" s="297">
        <f>'7.  Persistence Report'!O35</f>
        <v>0.80297258630629142</v>
      </c>
      <c r="S25" s="297">
        <f>'7.  Persistence Report'!P35</f>
        <v>0</v>
      </c>
      <c r="T25" s="297">
        <f>'7.  Persistence Report'!Q35</f>
        <v>0</v>
      </c>
      <c r="U25" s="297">
        <f>'7.  Persistence Report'!R35</f>
        <v>0</v>
      </c>
      <c r="V25" s="297">
        <f>'7.  Persistence Report'!S35</f>
        <v>0</v>
      </c>
      <c r="W25" s="297">
        <f>'7.  Persistence Report'!T35</f>
        <v>0</v>
      </c>
      <c r="X25" s="297">
        <f>'7.  Persistence Report'!U35</f>
        <v>0</v>
      </c>
      <c r="Y25" s="412">
        <v>1</v>
      </c>
      <c r="Z25" s="412"/>
      <c r="AA25" s="412"/>
      <c r="AB25" s="412"/>
      <c r="AC25" s="412"/>
      <c r="AD25" s="412"/>
      <c r="AE25" s="412"/>
      <c r="AF25" s="412"/>
      <c r="AG25" s="412"/>
      <c r="AH25" s="412"/>
      <c r="AI25" s="412"/>
      <c r="AJ25" s="412"/>
      <c r="AK25" s="412"/>
      <c r="AL25" s="412"/>
      <c r="AM25" s="298">
        <f>SUM(Y25:AL25)</f>
        <v>1</v>
      </c>
    </row>
    <row r="26" spans="1:39" s="285" customFormat="1" ht="15" outlineLevel="1">
      <c r="A26" s="511"/>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f>'7.  Persistence Report'!AQ44</f>
        <v>463694.06532290316</v>
      </c>
      <c r="E28" s="297">
        <f>'7.  Persistence Report'!AR44</f>
        <v>463694.06532290316</v>
      </c>
      <c r="F28" s="297">
        <f>'7.  Persistence Report'!AS44</f>
        <v>463694.06532290316</v>
      </c>
      <c r="G28" s="297">
        <f>'7.  Persistence Report'!AT44</f>
        <v>463694.06532290316</v>
      </c>
      <c r="H28" s="297">
        <f>'7.  Persistence Report'!AU44</f>
        <v>463694.06532290316</v>
      </c>
      <c r="I28" s="297">
        <f>'7.  Persistence Report'!AV44</f>
        <v>463694.06532290316</v>
      </c>
      <c r="J28" s="297">
        <f>'7.  Persistence Report'!AW44</f>
        <v>463694.06532290316</v>
      </c>
      <c r="K28" s="297">
        <f>'7.  Persistence Report'!AX44</f>
        <v>463694.06532290316</v>
      </c>
      <c r="L28" s="297">
        <f>'7.  Persistence Report'!AY44</f>
        <v>463694.06532290316</v>
      </c>
      <c r="M28" s="297">
        <f>'7.  Persistence Report'!AZ44</f>
        <v>463694.06532290316</v>
      </c>
      <c r="N28" s="293"/>
      <c r="O28" s="297">
        <f>'7.  Persistence Report'!L44</f>
        <v>264.13378804532141</v>
      </c>
      <c r="P28" s="297">
        <f>'7.  Persistence Report'!M44</f>
        <v>264.13378804532141</v>
      </c>
      <c r="Q28" s="297">
        <f>'7.  Persistence Report'!N44</f>
        <v>264.13378804532141</v>
      </c>
      <c r="R28" s="297">
        <f>'7.  Persistence Report'!O44</f>
        <v>264.13378804532141</v>
      </c>
      <c r="S28" s="297">
        <f>'7.  Persistence Report'!P44</f>
        <v>264.13378804532141</v>
      </c>
      <c r="T28" s="297">
        <f>'7.  Persistence Report'!Q44</f>
        <v>264.13378804532141</v>
      </c>
      <c r="U28" s="297">
        <f>'7.  Persistence Report'!R44</f>
        <v>264.13378804532141</v>
      </c>
      <c r="V28" s="297">
        <f>'7.  Persistence Report'!S44</f>
        <v>264.13378804532141</v>
      </c>
      <c r="W28" s="297">
        <f>'7.  Persistence Report'!T44</f>
        <v>264.13378804532141</v>
      </c>
      <c r="X28" s="297">
        <f>'7.  Persistence Report'!U44</f>
        <v>264.13378804532141</v>
      </c>
      <c r="Y28" s="412">
        <v>1</v>
      </c>
      <c r="Z28" s="412"/>
      <c r="AA28" s="412"/>
      <c r="AB28" s="412"/>
      <c r="AC28" s="412"/>
      <c r="AD28" s="412"/>
      <c r="AE28" s="412"/>
      <c r="AF28" s="412"/>
      <c r="AG28" s="412"/>
      <c r="AH28" s="412"/>
      <c r="AI28" s="412"/>
      <c r="AJ28" s="412"/>
      <c r="AK28" s="412"/>
      <c r="AL28" s="412"/>
      <c r="AM28" s="298">
        <f>SUM(Y28:AL28)</f>
        <v>1</v>
      </c>
    </row>
    <row r="29" spans="1:39" s="285" customFormat="1" ht="15" outlineLevel="1">
      <c r="A29" s="511"/>
      <c r="B29" s="296" t="s">
        <v>215</v>
      </c>
      <c r="C29" s="293" t="s">
        <v>164</v>
      </c>
      <c r="D29" s="297">
        <f>'7.  Persistence Report'!AQ52</f>
        <v>-70102.734338800481</v>
      </c>
      <c r="E29" s="297">
        <f>'7.  Persistence Report'!AR52</f>
        <v>-70102.734338800481</v>
      </c>
      <c r="F29" s="297">
        <f>'7.  Persistence Report'!AS52</f>
        <v>-70102.734338800481</v>
      </c>
      <c r="G29" s="297">
        <f>'7.  Persistence Report'!AT52</f>
        <v>-70102.734338800481</v>
      </c>
      <c r="H29" s="297">
        <f>'7.  Persistence Report'!AU52</f>
        <v>-70102.734338800481</v>
      </c>
      <c r="I29" s="297">
        <f>'7.  Persistence Report'!AV52</f>
        <v>-70102.734338800481</v>
      </c>
      <c r="J29" s="297">
        <f>'7.  Persistence Report'!AW52</f>
        <v>-70102.734338800481</v>
      </c>
      <c r="K29" s="297">
        <f>'7.  Persistence Report'!AX52</f>
        <v>-70102.734338800481</v>
      </c>
      <c r="L29" s="297">
        <f>'7.  Persistence Report'!AY52</f>
        <v>-70102.734338800481</v>
      </c>
      <c r="M29" s="297">
        <f>'7.  Persistence Report'!AZ52</f>
        <v>-70102.734338800481</v>
      </c>
      <c r="N29" s="470"/>
      <c r="O29" s="297">
        <f>'7.  Persistence Report'!L52</f>
        <v>-40.30762399307109</v>
      </c>
      <c r="P29" s="297">
        <f>'7.  Persistence Report'!M52</f>
        <v>-40.30762399307109</v>
      </c>
      <c r="Q29" s="297">
        <f>'7.  Persistence Report'!N52</f>
        <v>-40.30762399307109</v>
      </c>
      <c r="R29" s="297">
        <f>'7.  Persistence Report'!O52</f>
        <v>-40.30762399307109</v>
      </c>
      <c r="S29" s="297">
        <f>'7.  Persistence Report'!P52</f>
        <v>-40.30762399307109</v>
      </c>
      <c r="T29" s="297">
        <f>'7.  Persistence Report'!Q52</f>
        <v>-40.30762399307109</v>
      </c>
      <c r="U29" s="297">
        <f>'7.  Persistence Report'!R52</f>
        <v>-40.30762399307109</v>
      </c>
      <c r="V29" s="297">
        <f>'7.  Persistence Report'!S52</f>
        <v>-40.30762399307109</v>
      </c>
      <c r="W29" s="297">
        <f>'7.  Persistence Report'!T52</f>
        <v>-40.30762399307109</v>
      </c>
      <c r="X29" s="297">
        <f>'7.  Persistence Report'!U52</f>
        <v>-40.30762399307109</v>
      </c>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f>'7.  Persistence Report'!AQ38</f>
        <v>121821.65327315792</v>
      </c>
      <c r="E31" s="297">
        <f>'7.  Persistence Report'!AR38</f>
        <v>121821.65327315792</v>
      </c>
      <c r="F31" s="297">
        <f>'7.  Persistence Report'!AS38</f>
        <v>121821.65327315792</v>
      </c>
      <c r="G31" s="297">
        <f>'7.  Persistence Report'!AT38</f>
        <v>121821.65327315792</v>
      </c>
      <c r="H31" s="297">
        <f>'7.  Persistence Report'!AU38</f>
        <v>112063.9815729229</v>
      </c>
      <c r="I31" s="297">
        <f>'7.  Persistence Report'!AV38</f>
        <v>101404.13626230159</v>
      </c>
      <c r="J31" s="297">
        <f>'7.  Persistence Report'!AW38</f>
        <v>79288.617256669822</v>
      </c>
      <c r="K31" s="297">
        <f>'7.  Persistence Report'!AX38</f>
        <v>78775.5105676643</v>
      </c>
      <c r="L31" s="297">
        <f>'7.  Persistence Report'!AY38</f>
        <v>99193.027578520661</v>
      </c>
      <c r="M31" s="297">
        <f>'7.  Persistence Report'!AZ38</f>
        <v>37911.769738308256</v>
      </c>
      <c r="N31" s="293"/>
      <c r="O31" s="297">
        <f>'7.  Persistence Report'!L38</f>
        <v>7.601758293242022</v>
      </c>
      <c r="P31" s="297">
        <f>'7.  Persistence Report'!M38</f>
        <v>7.601758293242022</v>
      </c>
      <c r="Q31" s="297">
        <f>'7.  Persistence Report'!N38</f>
        <v>7.601758293242022</v>
      </c>
      <c r="R31" s="297">
        <f>'7.  Persistence Report'!O38</f>
        <v>7.601758293242022</v>
      </c>
      <c r="S31" s="297">
        <f>'7.  Persistence Report'!P38</f>
        <v>7.1499493073847331</v>
      </c>
      <c r="T31" s="297">
        <f>'7.  Persistence Report'!Q38</f>
        <v>6.6563670218614996</v>
      </c>
      <c r="U31" s="297">
        <f>'7.  Persistence Report'!R38</f>
        <v>5.6323532488421231</v>
      </c>
      <c r="V31" s="297">
        <f>'7.  Persistence Report'!S38</f>
        <v>5.5737794258962872</v>
      </c>
      <c r="W31" s="297">
        <f>'7.  Persistence Report'!T38</f>
        <v>6.5191706972768095</v>
      </c>
      <c r="X31" s="297">
        <f>'7.  Persistence Report'!U38</f>
        <v>3.681667673253318</v>
      </c>
      <c r="Y31" s="412">
        <v>1</v>
      </c>
      <c r="Z31" s="412"/>
      <c r="AA31" s="412"/>
      <c r="AB31" s="412"/>
      <c r="AC31" s="412"/>
      <c r="AD31" s="412"/>
      <c r="AE31" s="412"/>
      <c r="AF31" s="412"/>
      <c r="AG31" s="412"/>
      <c r="AH31" s="412"/>
      <c r="AI31" s="412"/>
      <c r="AJ31" s="412"/>
      <c r="AK31" s="412"/>
      <c r="AL31" s="412"/>
      <c r="AM31" s="298">
        <f>SUM(Y31:AL31)</f>
        <v>1</v>
      </c>
    </row>
    <row r="32" spans="1:39" s="285" customFormat="1" ht="15" outlineLevel="1">
      <c r="A32" s="511"/>
      <c r="B32" s="296" t="s">
        <v>215</v>
      </c>
      <c r="C32" s="293" t="s">
        <v>164</v>
      </c>
      <c r="D32" s="297">
        <f>'7.  Persistence Report'!AQ50</f>
        <v>1802.480780092473</v>
      </c>
      <c r="E32" s="297">
        <f>'7.  Persistence Report'!AR50</f>
        <v>1802.480780092473</v>
      </c>
      <c r="F32" s="297">
        <f>'7.  Persistence Report'!AS50</f>
        <v>1802.480780092473</v>
      </c>
      <c r="G32" s="297">
        <f>'7.  Persistence Report'!AT50</f>
        <v>1802.480780092473</v>
      </c>
      <c r="H32" s="297">
        <f>'7.  Persistence Report'!AU50</f>
        <v>1802.480780092473</v>
      </c>
      <c r="I32" s="297">
        <f>'7.  Persistence Report'!AV50</f>
        <v>1646.8920431879376</v>
      </c>
      <c r="J32" s="297">
        <f>'7.  Persistence Report'!AW50</f>
        <v>1010.354031513413</v>
      </c>
      <c r="K32" s="297">
        <f>'7.  Persistence Report'!AX50</f>
        <v>1008.9784103632642</v>
      </c>
      <c r="L32" s="297">
        <f>'7.  Persistence Report'!AY50</f>
        <v>1008.9784103632642</v>
      </c>
      <c r="M32" s="297">
        <f>'7.  Persistence Report'!AZ50</f>
        <v>357.39491625158684</v>
      </c>
      <c r="N32" s="470"/>
      <c r="O32" s="297">
        <f>'7.  Persistence Report'!L50</f>
        <v>0.10526966255995511</v>
      </c>
      <c r="P32" s="297">
        <f>'7.  Persistence Report'!M50</f>
        <v>0.10526966255995511</v>
      </c>
      <c r="Q32" s="297">
        <f>'7.  Persistence Report'!N50</f>
        <v>0.10526966255995511</v>
      </c>
      <c r="R32" s="297">
        <f>'7.  Persistence Report'!O50</f>
        <v>0.10526966255995511</v>
      </c>
      <c r="S32" s="297">
        <f>'7.  Persistence Report'!P50</f>
        <v>0.10526966255995511</v>
      </c>
      <c r="T32" s="297">
        <f>'7.  Persistence Report'!Q50</f>
        <v>9.8065445038478E-2</v>
      </c>
      <c r="U32" s="297">
        <f>'7.  Persistence Report'!R50</f>
        <v>6.8591857245259374E-2</v>
      </c>
      <c r="V32" s="297">
        <f>'7.  Persistence Report'!S50</f>
        <v>6.8434822867388501E-2</v>
      </c>
      <c r="W32" s="297">
        <f>'7.  Persistence Report'!T50</f>
        <v>6.8434822867388501E-2</v>
      </c>
      <c r="X32" s="297">
        <f>'7.  Persistence Report'!U50</f>
        <v>3.8264584851607095E-2</v>
      </c>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f>'7.  Persistence Report'!AQ37</f>
        <v>192161.6547428839</v>
      </c>
      <c r="E34" s="297">
        <f>'7.  Persistence Report'!AR37</f>
        <v>192161.6547428839</v>
      </c>
      <c r="F34" s="297">
        <f>'7.  Persistence Report'!AS37</f>
        <v>192161.6547428839</v>
      </c>
      <c r="G34" s="297">
        <f>'7.  Persistence Report'!AT37</f>
        <v>192161.6547428839</v>
      </c>
      <c r="H34" s="297">
        <f>'7.  Persistence Report'!AU37</f>
        <v>175621.60072570865</v>
      </c>
      <c r="I34" s="297">
        <f>'7.  Persistence Report'!AV37</f>
        <v>157552.28842775934</v>
      </c>
      <c r="J34" s="297">
        <f>'7.  Persistence Report'!AW37</f>
        <v>118784.3817668464</v>
      </c>
      <c r="K34" s="297">
        <f>'7.  Persistence Report'!AX37</f>
        <v>118351.06110454952</v>
      </c>
      <c r="L34" s="297">
        <f>'7.  Persistence Report'!AY37</f>
        <v>152960.42741967412</v>
      </c>
      <c r="M34" s="297">
        <f>'7.  Persistence Report'!AZ37</f>
        <v>49083.668080338808</v>
      </c>
      <c r="N34" s="293"/>
      <c r="O34" s="297">
        <f>'7.  Persistence Report'!L37</f>
        <v>10.995013528097397</v>
      </c>
      <c r="P34" s="297">
        <f>'7.  Persistence Report'!M37</f>
        <v>10.995013528097397</v>
      </c>
      <c r="Q34" s="297">
        <f>'7.  Persistence Report'!N37</f>
        <v>10.995013528097397</v>
      </c>
      <c r="R34" s="297">
        <f>'7.  Persistence Report'!O37</f>
        <v>10.995013528097397</v>
      </c>
      <c r="S34" s="297">
        <f>'7.  Persistence Report'!P37</f>
        <v>10.22916023223946</v>
      </c>
      <c r="T34" s="297">
        <f>'7.  Persistence Report'!Q37</f>
        <v>9.392497766512264</v>
      </c>
      <c r="U34" s="297">
        <f>'7.  Persistence Report'!R37</f>
        <v>7.5974293187948483</v>
      </c>
      <c r="V34" s="297">
        <f>'7.  Persistence Report'!S37</f>
        <v>7.5479634897655226</v>
      </c>
      <c r="W34" s="297">
        <f>'7.  Persistence Report'!T37</f>
        <v>9.1504792513506548</v>
      </c>
      <c r="X34" s="297">
        <f>'7.  Persistence Report'!U37</f>
        <v>4.3406788468016648</v>
      </c>
      <c r="Y34" s="412">
        <v>1</v>
      </c>
      <c r="Z34" s="412"/>
      <c r="AA34" s="412"/>
      <c r="AB34" s="412"/>
      <c r="AC34" s="412"/>
      <c r="AD34" s="412"/>
      <c r="AE34" s="412"/>
      <c r="AF34" s="412"/>
      <c r="AG34" s="412"/>
      <c r="AH34" s="412"/>
      <c r="AI34" s="412"/>
      <c r="AJ34" s="412"/>
      <c r="AK34" s="412"/>
      <c r="AL34" s="412"/>
      <c r="AM34" s="298">
        <f>SUM(Y34:AL34)</f>
        <v>1</v>
      </c>
    </row>
    <row r="35" spans="1:39" s="285" customFormat="1" ht="15" outlineLevel="1">
      <c r="A35" s="511"/>
      <c r="B35" s="296" t="s">
        <v>215</v>
      </c>
      <c r="C35" s="293" t="s">
        <v>164</v>
      </c>
      <c r="D35" s="297">
        <f>'7.  Persistence Report'!AQ49</f>
        <v>14276.969257617813</v>
      </c>
      <c r="E35" s="297">
        <f>'7.  Persistence Report'!AR49</f>
        <v>14276.969257617813</v>
      </c>
      <c r="F35" s="297">
        <f>'7.  Persistence Report'!AS49</f>
        <v>14276.969257617813</v>
      </c>
      <c r="G35" s="297">
        <f>'7.  Persistence Report'!AT49</f>
        <v>14276.969257617813</v>
      </c>
      <c r="H35" s="297">
        <f>'7.  Persistence Report'!AU49</f>
        <v>14276.969257617813</v>
      </c>
      <c r="I35" s="297">
        <f>'7.  Persistence Report'!AV49</f>
        <v>12973.672761732458</v>
      </c>
      <c r="J35" s="297">
        <f>'7.  Persistence Report'!AW49</f>
        <v>7004.3452299489581</v>
      </c>
      <c r="K35" s="297">
        <f>'7.  Persistence Report'!AX49</f>
        <v>7002.918271644071</v>
      </c>
      <c r="L35" s="297">
        <f>'7.  Persistence Report'!AY49</f>
        <v>7002.918271644071</v>
      </c>
      <c r="M35" s="297">
        <f>'7.  Persistence Report'!AZ49</f>
        <v>1544.8979705117606</v>
      </c>
      <c r="N35" s="470"/>
      <c r="O35" s="297">
        <f>'7.  Persistence Report'!L49</f>
        <v>0.70531214523907648</v>
      </c>
      <c r="P35" s="297">
        <f>'7.  Persistence Report'!M49</f>
        <v>0.70531214523907648</v>
      </c>
      <c r="Q35" s="297">
        <f>'7.  Persistence Report'!N49</f>
        <v>0.70531214523907648</v>
      </c>
      <c r="R35" s="297">
        <f>'7.  Persistence Report'!O49</f>
        <v>0.70531214523907648</v>
      </c>
      <c r="S35" s="297">
        <f>'7.  Persistence Report'!P49</f>
        <v>0.70531214523907648</v>
      </c>
      <c r="T35" s="297">
        <f>'7.  Persistence Report'!Q49</f>
        <v>0.64496567262070204</v>
      </c>
      <c r="U35" s="297">
        <f>'7.  Persistence Report'!R49</f>
        <v>0.36856819776815769</v>
      </c>
      <c r="V35" s="297">
        <f>'7.  Persistence Report'!S49</f>
        <v>0.36840530298449481</v>
      </c>
      <c r="W35" s="297">
        <f>'7.  Persistence Report'!T49</f>
        <v>0.36840530298449481</v>
      </c>
      <c r="X35" s="297">
        <f>'7.  Persistence Report'!U49</f>
        <v>0.11568286132008807</v>
      </c>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c r="E37" s="297"/>
      <c r="F37" s="297"/>
      <c r="G37" s="297"/>
      <c r="H37" s="297"/>
      <c r="I37" s="297"/>
      <c r="J37" s="297"/>
      <c r="K37" s="297"/>
      <c r="L37" s="297"/>
      <c r="M37" s="297"/>
      <c r="N37" s="293"/>
      <c r="O37" s="297"/>
      <c r="P37" s="297"/>
      <c r="Q37" s="297"/>
      <c r="R37" s="297"/>
      <c r="S37" s="297"/>
      <c r="T37" s="297"/>
      <c r="U37" s="297"/>
      <c r="V37" s="297"/>
      <c r="W37" s="297"/>
      <c r="X37" s="297"/>
      <c r="Y37" s="412">
        <v>1</v>
      </c>
      <c r="Z37" s="412"/>
      <c r="AA37" s="412"/>
      <c r="AB37" s="412"/>
      <c r="AC37" s="412"/>
      <c r="AD37" s="412"/>
      <c r="AE37" s="412"/>
      <c r="AF37" s="412"/>
      <c r="AG37" s="412"/>
      <c r="AH37" s="412"/>
      <c r="AI37" s="412"/>
      <c r="AJ37" s="412"/>
      <c r="AK37" s="412"/>
      <c r="AL37" s="412"/>
      <c r="AM37" s="298">
        <f>SUM(Y37:AL37)</f>
        <v>1</v>
      </c>
    </row>
    <row r="38" spans="1:39" s="285" customFormat="1" ht="15" outlineLevel="1">
      <c r="A38" s="511"/>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1</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f>'7.  Persistence Report'!AQ45</f>
        <v>0</v>
      </c>
      <c r="E40" s="297">
        <f>'7.  Persistence Report'!AR45</f>
        <v>0</v>
      </c>
      <c r="F40" s="297">
        <f>'7.  Persistence Report'!AS45</f>
        <v>0</v>
      </c>
      <c r="G40" s="297">
        <f>'7.  Persistence Report'!AT45</f>
        <v>0</v>
      </c>
      <c r="H40" s="297">
        <f>'7.  Persistence Report'!AU45</f>
        <v>0</v>
      </c>
      <c r="I40" s="297">
        <f>'7.  Persistence Report'!AV45</f>
        <v>0</v>
      </c>
      <c r="J40" s="297">
        <f>'7.  Persistence Report'!AW45</f>
        <v>0</v>
      </c>
      <c r="K40" s="297">
        <f>'7.  Persistence Report'!AX45</f>
        <v>0</v>
      </c>
      <c r="L40" s="297">
        <f>'7.  Persistence Report'!AY45</f>
        <v>0</v>
      </c>
      <c r="M40" s="297">
        <f>'7.  Persistence Report'!AZ45</f>
        <v>0</v>
      </c>
      <c r="N40" s="293"/>
      <c r="O40" s="297">
        <f>'7.  Persistence Report'!L45</f>
        <v>47.6</v>
      </c>
      <c r="P40" s="297">
        <f>'7.  Persistence Report'!M45</f>
        <v>0</v>
      </c>
      <c r="Q40" s="297">
        <f>'7.  Persistence Report'!N45</f>
        <v>0</v>
      </c>
      <c r="R40" s="297">
        <f>'7.  Persistence Report'!O45</f>
        <v>0</v>
      </c>
      <c r="S40" s="297">
        <f>'7.  Persistence Report'!P45</f>
        <v>0</v>
      </c>
      <c r="T40" s="297">
        <f>'7.  Persistence Report'!Q45</f>
        <v>0</v>
      </c>
      <c r="U40" s="297">
        <f>'7.  Persistence Report'!R45</f>
        <v>0</v>
      </c>
      <c r="V40" s="297">
        <f>'7.  Persistence Report'!S45</f>
        <v>0</v>
      </c>
      <c r="W40" s="297">
        <f>'7.  Persistence Report'!T45</f>
        <v>0</v>
      </c>
      <c r="X40" s="297">
        <f>'7.  Persistence Report'!U45</f>
        <v>0</v>
      </c>
      <c r="Y40" s="412">
        <v>1</v>
      </c>
      <c r="Z40" s="412"/>
      <c r="AA40" s="412"/>
      <c r="AB40" s="412"/>
      <c r="AC40" s="412"/>
      <c r="AD40" s="412"/>
      <c r="AE40" s="412"/>
      <c r="AF40" s="412"/>
      <c r="AG40" s="412"/>
      <c r="AH40" s="412"/>
      <c r="AI40" s="412"/>
      <c r="AJ40" s="412"/>
      <c r="AK40" s="412"/>
      <c r="AL40" s="412"/>
      <c r="AM40" s="298">
        <f>SUM(Y40:AL40)</f>
        <v>1</v>
      </c>
    </row>
    <row r="41" spans="1:39" s="285" customFormat="1" ht="15" outlineLevel="1">
      <c r="A41" s="511"/>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1</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488</v>
      </c>
      <c r="C43" s="293" t="s">
        <v>25</v>
      </c>
      <c r="D43" s="297"/>
      <c r="E43" s="297"/>
      <c r="F43" s="297"/>
      <c r="G43" s="297"/>
      <c r="H43" s="297"/>
      <c r="I43" s="297"/>
      <c r="J43" s="297"/>
      <c r="K43" s="297"/>
      <c r="L43" s="297"/>
      <c r="M43" s="297"/>
      <c r="N43" s="293"/>
      <c r="O43" s="297"/>
      <c r="P43" s="297"/>
      <c r="Q43" s="297"/>
      <c r="R43" s="297"/>
      <c r="S43" s="297"/>
      <c r="T43" s="297"/>
      <c r="U43" s="297"/>
      <c r="V43" s="297"/>
      <c r="W43" s="297"/>
      <c r="X43" s="297"/>
      <c r="Y43" s="412">
        <v>1</v>
      </c>
      <c r="Z43" s="412"/>
      <c r="AA43" s="412"/>
      <c r="AB43" s="412"/>
      <c r="AC43" s="412"/>
      <c r="AD43" s="412"/>
      <c r="AE43" s="412"/>
      <c r="AF43" s="412"/>
      <c r="AG43" s="412"/>
      <c r="AH43" s="412"/>
      <c r="AI43" s="412"/>
      <c r="AJ43" s="412"/>
      <c r="AK43" s="412"/>
      <c r="AL43" s="412"/>
      <c r="AM43" s="298">
        <f>SUM(Y43:AL43)</f>
        <v>1</v>
      </c>
    </row>
    <row r="44" spans="1:39" s="285" customFormat="1" ht="15" outlineLevel="1">
      <c r="A44" s="511"/>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1</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c r="E46" s="297"/>
      <c r="F46" s="297"/>
      <c r="G46" s="297"/>
      <c r="H46" s="297"/>
      <c r="I46" s="297"/>
      <c r="J46" s="297"/>
      <c r="K46" s="297"/>
      <c r="L46" s="297"/>
      <c r="M46" s="297"/>
      <c r="N46" s="293"/>
      <c r="O46" s="297"/>
      <c r="P46" s="297"/>
      <c r="Q46" s="297"/>
      <c r="R46" s="297"/>
      <c r="S46" s="297"/>
      <c r="T46" s="297"/>
      <c r="U46" s="297"/>
      <c r="V46" s="297"/>
      <c r="W46" s="297"/>
      <c r="X46" s="297"/>
      <c r="Y46" s="412">
        <v>1</v>
      </c>
      <c r="Z46" s="412"/>
      <c r="AA46" s="412"/>
      <c r="AB46" s="412"/>
      <c r="AC46" s="412"/>
      <c r="AD46" s="412"/>
      <c r="AE46" s="412"/>
      <c r="AF46" s="412"/>
      <c r="AG46" s="412"/>
      <c r="AH46" s="412"/>
      <c r="AI46" s="412"/>
      <c r="AJ46" s="412"/>
      <c r="AK46" s="412"/>
      <c r="AL46" s="412"/>
      <c r="AM46" s="298">
        <f>SUM(Y46:AL46)</f>
        <v>1</v>
      </c>
    </row>
    <row r="47" spans="1:39" s="285" customFormat="1" ht="15" outlineLevel="1">
      <c r="A47" s="511"/>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1</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f>'7.  Persistence Report'!AQ47</f>
        <v>337743.71947381477</v>
      </c>
      <c r="E50" s="297">
        <f>'7.  Persistence Report'!AR47</f>
        <v>337743.71947381477</v>
      </c>
      <c r="F50" s="297">
        <f>'7.  Persistence Report'!AS47</f>
        <v>337743.71947381477</v>
      </c>
      <c r="G50" s="297">
        <f>'7.  Persistence Report'!AT47</f>
        <v>337743.71947381477</v>
      </c>
      <c r="H50" s="297">
        <f>'7.  Persistence Report'!AU47</f>
        <v>337743.71947381477</v>
      </c>
      <c r="I50" s="297">
        <f>'7.  Persistence Report'!AV47</f>
        <v>337743.71947381477</v>
      </c>
      <c r="J50" s="297">
        <f>'7.  Persistence Report'!AW47</f>
        <v>337743.71947381477</v>
      </c>
      <c r="K50" s="297">
        <f>'7.  Persistence Report'!AX47</f>
        <v>337743.71947381477</v>
      </c>
      <c r="L50" s="297">
        <f>'7.  Persistence Report'!AY47</f>
        <v>317301.97775162145</v>
      </c>
      <c r="M50" s="297">
        <f>'7.  Persistence Report'!AZ47</f>
        <v>317301.97775162145</v>
      </c>
      <c r="N50" s="297">
        <v>12</v>
      </c>
      <c r="O50" s="297">
        <f>'7.  Persistence Report'!L47</f>
        <v>55.50199409874498</v>
      </c>
      <c r="P50" s="297">
        <f>'7.  Persistence Report'!M47</f>
        <v>55.50199409874498</v>
      </c>
      <c r="Q50" s="297">
        <f>'7.  Persistence Report'!N47</f>
        <v>55.50199409874498</v>
      </c>
      <c r="R50" s="297">
        <f>'7.  Persistence Report'!O47</f>
        <v>55.50199409874498</v>
      </c>
      <c r="S50" s="297">
        <f>'7.  Persistence Report'!P47</f>
        <v>55.50199409874498</v>
      </c>
      <c r="T50" s="297">
        <f>'7.  Persistence Report'!Q47</f>
        <v>55.50199409874498</v>
      </c>
      <c r="U50" s="297">
        <f>'7.  Persistence Report'!R47</f>
        <v>55.50199409874498</v>
      </c>
      <c r="V50" s="297">
        <f>'7.  Persistence Report'!S47</f>
        <v>55.50199409874498</v>
      </c>
      <c r="W50" s="297">
        <f>'7.  Persistence Report'!T47</f>
        <v>51.811508745228835</v>
      </c>
      <c r="X50" s="297">
        <f>'7.  Persistence Report'!U47</f>
        <v>51.811508745228835</v>
      </c>
      <c r="Y50" s="417"/>
      <c r="Z50" s="417">
        <v>0.5</v>
      </c>
      <c r="AA50" s="417">
        <v>0.5</v>
      </c>
      <c r="AB50" s="417"/>
      <c r="AC50" s="417"/>
      <c r="AD50" s="417"/>
      <c r="AE50" s="417"/>
      <c r="AF50" s="417"/>
      <c r="AG50" s="417"/>
      <c r="AH50" s="417"/>
      <c r="AI50" s="417"/>
      <c r="AJ50" s="417"/>
      <c r="AK50" s="417"/>
      <c r="AL50" s="417"/>
      <c r="AM50" s="298">
        <f>SUM(Y50:AL50)</f>
        <v>1</v>
      </c>
    </row>
    <row r="51" spans="1:42" s="285" customFormat="1" ht="15" outlineLevel="1">
      <c r="A51" s="511"/>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0.5</v>
      </c>
      <c r="AA51" s="413">
        <f t="shared" ref="AA51:AL51" si="9">AA50</f>
        <v>0.5</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f>'7.  Persistence Report'!AQ41</f>
        <v>139934.81840370456</v>
      </c>
      <c r="E53" s="297">
        <f>'7.  Persistence Report'!AR41</f>
        <v>139934.81840370456</v>
      </c>
      <c r="F53" s="297">
        <f>'7.  Persistence Report'!AS41</f>
        <v>139934.81840370456</v>
      </c>
      <c r="G53" s="297">
        <f>'7.  Persistence Report'!AT41</f>
        <v>87917.579664042743</v>
      </c>
      <c r="H53" s="297">
        <f>'7.  Persistence Report'!AU41</f>
        <v>87917.579664042743</v>
      </c>
      <c r="I53" s="297">
        <f>'7.  Persistence Report'!AV41</f>
        <v>84499.350959028889</v>
      </c>
      <c r="J53" s="297">
        <f>'7.  Persistence Report'!AW41</f>
        <v>17965.729113186469</v>
      </c>
      <c r="K53" s="297">
        <f>'7.  Persistence Report'!AX41</f>
        <v>17965.729113186469</v>
      </c>
      <c r="L53" s="297">
        <f>'7.  Persistence Report'!AY41</f>
        <v>17965.729113186469</v>
      </c>
      <c r="M53" s="297">
        <f>'7.  Persistence Report'!AZ41</f>
        <v>17965.729113186469</v>
      </c>
      <c r="N53" s="297">
        <v>12</v>
      </c>
      <c r="O53" s="297">
        <f>'7.  Persistence Report'!L41</f>
        <v>52.109713446597532</v>
      </c>
      <c r="P53" s="297">
        <f>'7.  Persistence Report'!M41</f>
        <v>52.109713446597532</v>
      </c>
      <c r="Q53" s="297">
        <f>'7.  Persistence Report'!N41</f>
        <v>52.109713446597532</v>
      </c>
      <c r="R53" s="297">
        <f>'7.  Persistence Report'!O41</f>
        <v>35.963398680509748</v>
      </c>
      <c r="S53" s="297">
        <f>'7.  Persistence Report'!P41</f>
        <v>35.963398680509748</v>
      </c>
      <c r="T53" s="297">
        <f>'7.  Persistence Report'!Q41</f>
        <v>34.563529090043311</v>
      </c>
      <c r="U53" s="297">
        <f>'7.  Persistence Report'!R41</f>
        <v>6.6825050409097351</v>
      </c>
      <c r="V53" s="297">
        <f>'7.  Persistence Report'!S41</f>
        <v>6.6825050409097351</v>
      </c>
      <c r="W53" s="297">
        <f>'7.  Persistence Report'!T41</f>
        <v>6.6825050409097351</v>
      </c>
      <c r="X53" s="297">
        <f>'7.  Persistence Report'!U41</f>
        <v>6.6825050409097351</v>
      </c>
      <c r="Y53" s="417"/>
      <c r="Z53" s="417">
        <v>1</v>
      </c>
      <c r="AA53" s="417"/>
      <c r="AB53" s="417"/>
      <c r="AC53" s="417"/>
      <c r="AD53" s="417"/>
      <c r="AE53" s="417"/>
      <c r="AF53" s="417"/>
      <c r="AG53" s="417"/>
      <c r="AH53" s="417"/>
      <c r="AI53" s="417"/>
      <c r="AJ53" s="417"/>
      <c r="AK53" s="417"/>
      <c r="AL53" s="417"/>
      <c r="AM53" s="298">
        <f>SUM(Y53:AL53)</f>
        <v>1</v>
      </c>
    </row>
    <row r="54" spans="1:42" s="285" customFormat="1" ht="15" outlineLevel="1">
      <c r="A54" s="511"/>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c r="E56" s="297"/>
      <c r="F56" s="297"/>
      <c r="G56" s="297"/>
      <c r="H56" s="297"/>
      <c r="I56" s="297"/>
      <c r="J56" s="297"/>
      <c r="K56" s="297"/>
      <c r="L56" s="297"/>
      <c r="M56" s="297"/>
      <c r="N56" s="297">
        <v>3</v>
      </c>
      <c r="O56" s="297"/>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c r="E59" s="297"/>
      <c r="F59" s="297"/>
      <c r="G59" s="297"/>
      <c r="H59" s="297"/>
      <c r="I59" s="297"/>
      <c r="J59" s="297"/>
      <c r="K59" s="297"/>
      <c r="L59" s="297"/>
      <c r="M59" s="297"/>
      <c r="N59" s="297">
        <v>12</v>
      </c>
      <c r="O59" s="297"/>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c r="E62" s="297"/>
      <c r="F62" s="297"/>
      <c r="G62" s="297"/>
      <c r="H62" s="297"/>
      <c r="I62" s="297"/>
      <c r="J62" s="297"/>
      <c r="K62" s="297"/>
      <c r="L62" s="297"/>
      <c r="M62" s="297"/>
      <c r="N62" s="297">
        <v>12</v>
      </c>
      <c r="O62" s="297"/>
      <c r="P62" s="297"/>
      <c r="Q62" s="297"/>
      <c r="R62" s="297"/>
      <c r="S62" s="297"/>
      <c r="T62" s="297"/>
      <c r="U62" s="297"/>
      <c r="V62" s="297"/>
      <c r="W62" s="297"/>
      <c r="X62" s="297"/>
      <c r="Y62" s="417"/>
      <c r="Z62" s="417"/>
      <c r="AA62" s="417"/>
      <c r="AB62" s="417"/>
      <c r="AC62" s="417"/>
      <c r="AD62" s="417"/>
      <c r="AE62" s="417"/>
      <c r="AF62" s="417"/>
      <c r="AG62" s="417"/>
      <c r="AH62" s="417"/>
      <c r="AI62" s="417"/>
      <c r="AJ62" s="417"/>
      <c r="AK62" s="417"/>
      <c r="AL62" s="417"/>
      <c r="AM62" s="298">
        <f>SUM(Y62:AL62)</f>
        <v>0</v>
      </c>
    </row>
    <row r="63" spans="1:42" s="285" customFormat="1" ht="15" outlineLevel="1">
      <c r="A63" s="511"/>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outlineLevel="1">
      <c r="A65" s="511">
        <v>15</v>
      </c>
      <c r="B65" s="316" t="s">
        <v>489</v>
      </c>
      <c r="C65" s="293" t="s">
        <v>25</v>
      </c>
      <c r="D65" s="297"/>
      <c r="E65" s="297"/>
      <c r="F65" s="297"/>
      <c r="G65" s="297"/>
      <c r="H65" s="297"/>
      <c r="I65" s="297"/>
      <c r="J65" s="297"/>
      <c r="K65" s="297"/>
      <c r="L65" s="297"/>
      <c r="M65" s="297"/>
      <c r="N65" s="293"/>
      <c r="O65" s="297"/>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490</v>
      </c>
      <c r="C68" s="293" t="s">
        <v>25</v>
      </c>
      <c r="D68" s="297"/>
      <c r="E68" s="297"/>
      <c r="F68" s="297"/>
      <c r="G68" s="297"/>
      <c r="H68" s="297"/>
      <c r="I68" s="297"/>
      <c r="J68" s="297"/>
      <c r="K68" s="297"/>
      <c r="L68" s="297"/>
      <c r="M68" s="297"/>
      <c r="N68" s="293"/>
      <c r="O68" s="297"/>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f>'7.  Persistence Report'!AQ40</f>
        <v>7344.0070000000005</v>
      </c>
      <c r="E71" s="297">
        <f>'7.  Persistence Report'!AR40</f>
        <v>0</v>
      </c>
      <c r="F71" s="297">
        <f>'7.  Persistence Report'!AS40</f>
        <v>0</v>
      </c>
      <c r="G71" s="297">
        <f>'7.  Persistence Report'!AT40</f>
        <v>0</v>
      </c>
      <c r="H71" s="297">
        <f>'7.  Persistence Report'!AU40</f>
        <v>0</v>
      </c>
      <c r="I71" s="297">
        <f>'7.  Persistence Report'!AV40</f>
        <v>0</v>
      </c>
      <c r="J71" s="297">
        <f>'7.  Persistence Report'!AW40</f>
        <v>0</v>
      </c>
      <c r="K71" s="297">
        <f>'7.  Persistence Report'!AX40</f>
        <v>0</v>
      </c>
      <c r="L71" s="297">
        <f>'7.  Persistence Report'!AY40</f>
        <v>0</v>
      </c>
      <c r="M71" s="297">
        <f>'7.  Persistence Report'!AZ40</f>
        <v>0</v>
      </c>
      <c r="N71" s="293"/>
      <c r="O71" s="297">
        <f>'7.  Persistence Report'!L40</f>
        <v>188.10060000000001</v>
      </c>
      <c r="P71" s="297">
        <f>'7.  Persistence Report'!M40</f>
        <v>0</v>
      </c>
      <c r="Q71" s="297">
        <f>'7.  Persistence Report'!N40</f>
        <v>0</v>
      </c>
      <c r="R71" s="297">
        <f>'7.  Persistence Report'!O40</f>
        <v>0</v>
      </c>
      <c r="S71" s="297">
        <f>'7.  Persistence Report'!P40</f>
        <v>0</v>
      </c>
      <c r="T71" s="297">
        <f>'7.  Persistence Report'!Q40</f>
        <v>0</v>
      </c>
      <c r="U71" s="297">
        <f>'7.  Persistence Report'!R40</f>
        <v>0</v>
      </c>
      <c r="V71" s="297">
        <f>'7.  Persistence Report'!S40</f>
        <v>0</v>
      </c>
      <c r="W71" s="297">
        <f>'7.  Persistence Report'!T40</f>
        <v>0</v>
      </c>
      <c r="X71" s="297">
        <f>'7.  Persistence Report'!U40</f>
        <v>0</v>
      </c>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c r="E75" s="297"/>
      <c r="F75" s="297"/>
      <c r="G75" s="297"/>
      <c r="H75" s="297"/>
      <c r="I75" s="297"/>
      <c r="J75" s="297"/>
      <c r="K75" s="297"/>
      <c r="L75" s="297"/>
      <c r="M75" s="297"/>
      <c r="N75" s="297">
        <v>12</v>
      </c>
      <c r="O75" s="297"/>
      <c r="P75" s="297"/>
      <c r="Q75" s="297"/>
      <c r="R75" s="297"/>
      <c r="S75" s="297"/>
      <c r="T75" s="297"/>
      <c r="U75" s="297"/>
      <c r="V75" s="297"/>
      <c r="W75" s="297"/>
      <c r="X75" s="297"/>
      <c r="Y75" s="417"/>
      <c r="Z75" s="417"/>
      <c r="AA75" s="417"/>
      <c r="AB75" s="417"/>
      <c r="AC75" s="417"/>
      <c r="AD75" s="417"/>
      <c r="AE75" s="417"/>
      <c r="AF75" s="417"/>
      <c r="AG75" s="417"/>
      <c r="AH75" s="417"/>
      <c r="AI75" s="417"/>
      <c r="AJ75" s="417"/>
      <c r="AK75" s="417"/>
      <c r="AL75" s="417"/>
      <c r="AM75" s="298">
        <f>SUM(Y75:AL75)</f>
        <v>0</v>
      </c>
    </row>
    <row r="76" spans="1:39" s="285" customFormat="1" ht="15" outlineLevel="1">
      <c r="A76" s="511"/>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c r="E78" s="297"/>
      <c r="F78" s="297"/>
      <c r="G78" s="297"/>
      <c r="H78" s="297"/>
      <c r="I78" s="297"/>
      <c r="J78" s="297"/>
      <c r="K78" s="297"/>
      <c r="L78" s="297"/>
      <c r="M78" s="297"/>
      <c r="N78" s="297">
        <v>12</v>
      </c>
      <c r="O78" s="297"/>
      <c r="P78" s="297"/>
      <c r="Q78" s="297"/>
      <c r="R78" s="297"/>
      <c r="S78" s="297"/>
      <c r="T78" s="297"/>
      <c r="U78" s="297"/>
      <c r="V78" s="297"/>
      <c r="W78" s="297"/>
      <c r="X78" s="297"/>
      <c r="Y78" s="412"/>
      <c r="Z78" s="417"/>
      <c r="AA78" s="417"/>
      <c r="AB78" s="417"/>
      <c r="AC78" s="417"/>
      <c r="AD78" s="417"/>
      <c r="AE78" s="417"/>
      <c r="AF78" s="417"/>
      <c r="AG78" s="417"/>
      <c r="AH78" s="417"/>
      <c r="AI78" s="417"/>
      <c r="AJ78" s="417"/>
      <c r="AK78" s="417"/>
      <c r="AL78" s="417"/>
      <c r="AM78" s="298">
        <f>SUM(Y78:AL78)</f>
        <v>0</v>
      </c>
    </row>
    <row r="79" spans="1:39" s="285" customFormat="1" ht="15" outlineLevel="1">
      <c r="A79" s="511"/>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c r="E81" s="297"/>
      <c r="F81" s="297"/>
      <c r="G81" s="297"/>
      <c r="H81" s="297"/>
      <c r="I81" s="297"/>
      <c r="J81" s="297"/>
      <c r="K81" s="297"/>
      <c r="L81" s="297"/>
      <c r="M81" s="297"/>
      <c r="N81" s="297">
        <v>12</v>
      </c>
      <c r="O81" s="297"/>
      <c r="P81" s="297"/>
      <c r="Q81" s="297"/>
      <c r="R81" s="297"/>
      <c r="S81" s="297"/>
      <c r="T81" s="297"/>
      <c r="U81" s="297"/>
      <c r="V81" s="297"/>
      <c r="W81" s="297"/>
      <c r="X81" s="297"/>
      <c r="Y81" s="412"/>
      <c r="Z81" s="417"/>
      <c r="AA81" s="417"/>
      <c r="AB81" s="417"/>
      <c r="AC81" s="417"/>
      <c r="AD81" s="417"/>
      <c r="AE81" s="417"/>
      <c r="AF81" s="417"/>
      <c r="AG81" s="417"/>
      <c r="AH81" s="417"/>
      <c r="AI81" s="417"/>
      <c r="AJ81" s="417"/>
      <c r="AK81" s="417"/>
      <c r="AL81" s="417"/>
      <c r="AM81" s="298">
        <f>SUM(Y81:AL81)</f>
        <v>0</v>
      </c>
    </row>
    <row r="82" spans="1:39" s="285" customFormat="1" ht="15" outlineLevel="1">
      <c r="A82" s="511"/>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f>'7.  Persistence Report'!AQ48</f>
        <v>688860.13627856201</v>
      </c>
      <c r="E84" s="297">
        <f>'7.  Persistence Report'!AR48</f>
        <v>688860.13627856201</v>
      </c>
      <c r="F84" s="297">
        <f>'7.  Persistence Report'!AS48</f>
        <v>688860.13627856201</v>
      </c>
      <c r="G84" s="297">
        <f>'7.  Persistence Report'!AT48</f>
        <v>688860.13627856201</v>
      </c>
      <c r="H84" s="297">
        <f>'7.  Persistence Report'!AU48</f>
        <v>688860.13627856201</v>
      </c>
      <c r="I84" s="297">
        <f>'7.  Persistence Report'!AV48</f>
        <v>688860.13627856201</v>
      </c>
      <c r="J84" s="297">
        <f>'7.  Persistence Report'!AW48</f>
        <v>688860.13627856201</v>
      </c>
      <c r="K84" s="297">
        <f>'7.  Persistence Report'!AX48</f>
        <v>688860.13627856201</v>
      </c>
      <c r="L84" s="297">
        <f>'7.  Persistence Report'!AY48</f>
        <v>688860.13627856201</v>
      </c>
      <c r="M84" s="297">
        <f>'7.  Persistence Report'!AZ48</f>
        <v>688860.13627856201</v>
      </c>
      <c r="N84" s="297">
        <v>12</v>
      </c>
      <c r="O84" s="297">
        <f>'7.  Persistence Report'!L48</f>
        <v>92.55043617731107</v>
      </c>
      <c r="P84" s="297">
        <f>'7.  Persistence Report'!M48</f>
        <v>92.55043617731107</v>
      </c>
      <c r="Q84" s="297">
        <f>'7.  Persistence Report'!N48</f>
        <v>92.55043617731107</v>
      </c>
      <c r="R84" s="297">
        <f>'7.  Persistence Report'!O48</f>
        <v>92.55043617731107</v>
      </c>
      <c r="S84" s="297">
        <f>'7.  Persistence Report'!P48</f>
        <v>92.55043617731107</v>
      </c>
      <c r="T84" s="297">
        <f>'7.  Persistence Report'!Q48</f>
        <v>92.55043617731107</v>
      </c>
      <c r="U84" s="297">
        <f>'7.  Persistence Report'!R48</f>
        <v>92.55043617731107</v>
      </c>
      <c r="V84" s="297">
        <f>'7.  Persistence Report'!S48</f>
        <v>92.55043617731107</v>
      </c>
      <c r="W84" s="297">
        <f>'7.  Persistence Report'!T48</f>
        <v>92.55043617731107</v>
      </c>
      <c r="X84" s="297">
        <f>'7.  Persistence Report'!U48</f>
        <v>92.55043617731107</v>
      </c>
      <c r="Y84" s="412"/>
      <c r="Z84" s="417">
        <v>0.5</v>
      </c>
      <c r="AA84" s="417">
        <v>0.5</v>
      </c>
      <c r="AB84" s="417"/>
      <c r="AC84" s="417"/>
      <c r="AD84" s="417"/>
      <c r="AE84" s="417"/>
      <c r="AF84" s="417"/>
      <c r="AG84" s="417"/>
      <c r="AH84" s="417"/>
      <c r="AI84" s="417"/>
      <c r="AJ84" s="417"/>
      <c r="AK84" s="417"/>
      <c r="AL84" s="417"/>
      <c r="AM84" s="298">
        <f>SUM(Y84:AL84)</f>
        <v>1</v>
      </c>
    </row>
    <row r="85" spans="1:39" s="285" customFormat="1" ht="15" outlineLevel="1">
      <c r="A85" s="511"/>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0.5</v>
      </c>
      <c r="AA85" s="413">
        <f t="shared" ref="AA85:AL85" si="20">AA84</f>
        <v>0.5</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f>'7.  Persistence Report'!AQ39</f>
        <v>102648.4</v>
      </c>
      <c r="E87" s="297">
        <f>'7.  Persistence Report'!AR39</f>
        <v>0</v>
      </c>
      <c r="F87" s="297">
        <f>'7.  Persistence Report'!AS39</f>
        <v>0</v>
      </c>
      <c r="G87" s="297">
        <f>'7.  Persistence Report'!AT39</f>
        <v>0</v>
      </c>
      <c r="H87" s="297">
        <f>'7.  Persistence Report'!AU39</f>
        <v>0</v>
      </c>
      <c r="I87" s="297">
        <f>'7.  Persistence Report'!AV39</f>
        <v>0</v>
      </c>
      <c r="J87" s="297">
        <f>'7.  Persistence Report'!AW39</f>
        <v>0</v>
      </c>
      <c r="K87" s="297">
        <f>'7.  Persistence Report'!AX39</f>
        <v>0</v>
      </c>
      <c r="L87" s="297">
        <f>'7.  Persistence Report'!AY39</f>
        <v>0</v>
      </c>
      <c r="M87" s="297">
        <f>'7.  Persistence Report'!AZ39</f>
        <v>0</v>
      </c>
      <c r="N87" s="293"/>
      <c r="O87" s="297">
        <f>'7.  Persistence Report'!L39</f>
        <v>1748.7269999999999</v>
      </c>
      <c r="P87" s="297">
        <f>'7.  Persistence Report'!M39</f>
        <v>0</v>
      </c>
      <c r="Q87" s="297">
        <f>'7.  Persistence Report'!N39</f>
        <v>0</v>
      </c>
      <c r="R87" s="297">
        <f>'7.  Persistence Report'!O39</f>
        <v>0</v>
      </c>
      <c r="S87" s="297">
        <f>'7.  Persistence Report'!P39</f>
        <v>0</v>
      </c>
      <c r="T87" s="297">
        <f>'7.  Persistence Report'!Q39</f>
        <v>0</v>
      </c>
      <c r="U87" s="297">
        <f>'7.  Persistence Report'!R39</f>
        <v>0</v>
      </c>
      <c r="V87" s="297">
        <f>'7.  Persistence Report'!S39</f>
        <v>0</v>
      </c>
      <c r="W87" s="297">
        <f>'7.  Persistence Report'!T39</f>
        <v>0</v>
      </c>
      <c r="X87" s="297">
        <f>'7.  Persistence Report'!U39</f>
        <v>0</v>
      </c>
      <c r="Y87" s="412"/>
      <c r="Z87" s="417"/>
      <c r="AA87" s="417"/>
      <c r="AB87" s="417"/>
      <c r="AC87" s="417"/>
      <c r="AD87" s="417"/>
      <c r="AE87" s="417"/>
      <c r="AF87" s="417"/>
      <c r="AG87" s="417"/>
      <c r="AH87" s="417"/>
      <c r="AI87" s="417"/>
      <c r="AJ87" s="417"/>
      <c r="AK87" s="417"/>
      <c r="AL87" s="417"/>
      <c r="AM87" s="298">
        <f>SUM(Y87:AL87)</f>
        <v>0</v>
      </c>
    </row>
    <row r="88" spans="1:39" s="285" customFormat="1" ht="15" outlineLevel="1">
      <c r="A88" s="511"/>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2"/>
      <c r="Q90" s="292"/>
      <c r="R90" s="292"/>
      <c r="S90" s="292"/>
      <c r="T90" s="292"/>
      <c r="U90" s="292"/>
      <c r="V90" s="292"/>
      <c r="W90" s="292"/>
      <c r="X90" s="292"/>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c r="E91" s="297"/>
      <c r="F91" s="297"/>
      <c r="G91" s="297"/>
      <c r="H91" s="297"/>
      <c r="I91" s="297"/>
      <c r="J91" s="297"/>
      <c r="K91" s="297"/>
      <c r="L91" s="297"/>
      <c r="M91" s="297"/>
      <c r="N91" s="293"/>
      <c r="O91" s="297"/>
      <c r="P91" s="297"/>
      <c r="Q91" s="297"/>
      <c r="R91" s="297"/>
      <c r="S91" s="297"/>
      <c r="T91" s="297"/>
      <c r="U91" s="297"/>
      <c r="V91" s="297"/>
      <c r="W91" s="297"/>
      <c r="X91" s="297"/>
      <c r="Y91" s="412">
        <v>1</v>
      </c>
      <c r="Z91" s="412"/>
      <c r="AA91" s="412"/>
      <c r="AB91" s="412"/>
      <c r="AC91" s="412"/>
      <c r="AD91" s="412"/>
      <c r="AE91" s="412"/>
      <c r="AF91" s="412"/>
      <c r="AG91" s="412"/>
      <c r="AH91" s="412"/>
      <c r="AI91" s="412"/>
      <c r="AJ91" s="412"/>
      <c r="AK91" s="412"/>
      <c r="AL91" s="412"/>
      <c r="AM91" s="298">
        <f>SUM(Y91:AL91)</f>
        <v>1</v>
      </c>
    </row>
    <row r="92" spans="1:39" s="285" customFormat="1" ht="15" outlineLevel="1">
      <c r="A92" s="511"/>
      <c r="B92" s="317" t="s">
        <v>215</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1</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491</v>
      </c>
      <c r="C94" s="291"/>
      <c r="D94" s="292"/>
      <c r="E94" s="292"/>
      <c r="F94" s="292"/>
      <c r="G94" s="292"/>
      <c r="H94" s="292"/>
      <c r="I94" s="292"/>
      <c r="J94" s="292"/>
      <c r="K94" s="292"/>
      <c r="L94" s="292"/>
      <c r="M94" s="292"/>
      <c r="N94" s="292"/>
      <c r="O94" s="292"/>
      <c r="P94" s="292"/>
      <c r="Q94" s="292"/>
      <c r="R94" s="292"/>
      <c r="S94" s="292"/>
      <c r="T94" s="292"/>
      <c r="U94" s="292"/>
      <c r="V94" s="292"/>
      <c r="W94" s="292"/>
      <c r="X94" s="292"/>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2"/>
      <c r="F101" s="292"/>
      <c r="G101" s="292"/>
      <c r="H101" s="292"/>
      <c r="I101" s="292"/>
      <c r="J101" s="292"/>
      <c r="K101" s="292"/>
      <c r="L101" s="292"/>
      <c r="M101" s="292"/>
      <c r="N101" s="293"/>
      <c r="O101" s="292"/>
      <c r="P101" s="292"/>
      <c r="Q101" s="292"/>
      <c r="R101" s="292"/>
      <c r="S101" s="292"/>
      <c r="T101" s="292"/>
      <c r="U101" s="292"/>
      <c r="V101" s="292"/>
      <c r="W101" s="292"/>
      <c r="X101" s="292"/>
      <c r="Y101" s="416"/>
      <c r="Z101" s="416"/>
      <c r="AA101" s="416"/>
      <c r="AB101" s="416"/>
      <c r="AC101" s="416"/>
      <c r="AD101" s="416"/>
      <c r="AE101" s="416"/>
      <c r="AF101" s="416"/>
      <c r="AG101" s="416"/>
      <c r="AH101" s="416"/>
      <c r="AI101" s="416"/>
      <c r="AJ101" s="416"/>
      <c r="AK101" s="416"/>
      <c r="AL101" s="416"/>
      <c r="AM101" s="294"/>
    </row>
    <row r="102" spans="1:39" s="285" customFormat="1" ht="15" outlineLevel="1">
      <c r="A102" s="511">
        <v>26</v>
      </c>
      <c r="B102" s="323" t="s">
        <v>16</v>
      </c>
      <c r="C102" s="293" t="s">
        <v>25</v>
      </c>
      <c r="D102" s="297">
        <f>'7.  Persistence Report'!AR42</f>
        <v>56015.324645280001</v>
      </c>
      <c r="E102" s="297">
        <f>'7.  Persistence Report'!AS42</f>
        <v>56015.324645280001</v>
      </c>
      <c r="F102" s="297">
        <f>'7.  Persistence Report'!AT42</f>
        <v>56015.324645280001</v>
      </c>
      <c r="G102" s="297">
        <f>'7.  Persistence Report'!AU42</f>
        <v>56015.324645280001</v>
      </c>
      <c r="H102" s="297">
        <f>'7.  Persistence Report'!AV42</f>
        <v>56015.324645280001</v>
      </c>
      <c r="I102" s="297">
        <f>'7.  Persistence Report'!AW42</f>
        <v>56015.324645280001</v>
      </c>
      <c r="J102" s="297">
        <f>'7.  Persistence Report'!AX42</f>
        <v>56015.324645280001</v>
      </c>
      <c r="K102" s="297">
        <f>'7.  Persistence Report'!AY42</f>
        <v>56015.324645280001</v>
      </c>
      <c r="L102" s="297">
        <f>'7.  Persistence Report'!AZ42</f>
        <v>56015.324645280001</v>
      </c>
      <c r="M102" s="297">
        <f>'7.  Persistence Report'!BA42</f>
        <v>56015.324645280001</v>
      </c>
      <c r="N102" s="297">
        <v>12</v>
      </c>
      <c r="O102" s="297">
        <f>'7.  Persistence Report'!L42</f>
        <v>9.6400303999999988</v>
      </c>
      <c r="P102" s="297">
        <f>'7.  Persistence Report'!M42</f>
        <v>9.6400303999999988</v>
      </c>
      <c r="Q102" s="297">
        <f>'7.  Persistence Report'!N42</f>
        <v>9.6400303999999988</v>
      </c>
      <c r="R102" s="297">
        <f>'7.  Persistence Report'!O42</f>
        <v>9.6400303999999988</v>
      </c>
      <c r="S102" s="297">
        <f>'7.  Persistence Report'!P42</f>
        <v>9.6400303999999988</v>
      </c>
      <c r="T102" s="297">
        <f>'7.  Persistence Report'!Q42</f>
        <v>9.6400303999999988</v>
      </c>
      <c r="U102" s="297">
        <f>'7.  Persistence Report'!R42</f>
        <v>9.6400303999999988</v>
      </c>
      <c r="V102" s="297">
        <f>'7.  Persistence Report'!S42</f>
        <v>9.6400303999999988</v>
      </c>
      <c r="W102" s="297">
        <f>'7.  Persistence Report'!T42</f>
        <v>9.6400303999999988</v>
      </c>
      <c r="X102" s="297">
        <f>'7.  Persistence Report'!U42</f>
        <v>9.6400303999999988</v>
      </c>
      <c r="Y102" s="412"/>
      <c r="Z102" s="412"/>
      <c r="AA102" s="412">
        <v>1</v>
      </c>
      <c r="AB102" s="412"/>
      <c r="AC102" s="412"/>
      <c r="AD102" s="412"/>
      <c r="AE102" s="417"/>
      <c r="AF102" s="417"/>
      <c r="AG102" s="417"/>
      <c r="AH102" s="417"/>
      <c r="AI102" s="417"/>
      <c r="AJ102" s="417"/>
      <c r="AK102" s="417"/>
      <c r="AL102" s="417"/>
      <c r="AM102" s="298">
        <f>SUM(Y102:AL102)</f>
        <v>1</v>
      </c>
    </row>
    <row r="103" spans="1:39" s="285" customFormat="1" ht="15" outlineLevel="1">
      <c r="A103" s="511"/>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0</v>
      </c>
      <c r="AA103" s="413">
        <f t="shared" ref="AA103:AL103" si="25">AA102</f>
        <v>1</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outlineLevel="1">
      <c r="A105" s="511">
        <v>27</v>
      </c>
      <c r="B105" s="323" t="s">
        <v>17</v>
      </c>
      <c r="C105" s="293" t="s">
        <v>25</v>
      </c>
      <c r="D105" s="297">
        <f>'7.  Persistence Report'!AQ43</f>
        <v>1238.6004062892068</v>
      </c>
      <c r="E105" s="297">
        <f>'7.  Persistence Report'!AR43</f>
        <v>1238.6004062892068</v>
      </c>
      <c r="F105" s="297">
        <f>'7.  Persistence Report'!AS43</f>
        <v>1238.6004062892068</v>
      </c>
      <c r="G105" s="297">
        <f>'7.  Persistence Report'!AT43</f>
        <v>1238.6004062892068</v>
      </c>
      <c r="H105" s="297">
        <f>'7.  Persistence Report'!AU43</f>
        <v>1238.6004062892068</v>
      </c>
      <c r="I105" s="297">
        <f>'7.  Persistence Report'!AV43</f>
        <v>1238.6004062892068</v>
      </c>
      <c r="J105" s="297">
        <f>'7.  Persistence Report'!AW43</f>
        <v>1238.6004062892068</v>
      </c>
      <c r="K105" s="297">
        <f>'7.  Persistence Report'!AX43</f>
        <v>1238.6004062892068</v>
      </c>
      <c r="L105" s="297">
        <f>'7.  Persistence Report'!AY43</f>
        <v>1238.6004062892068</v>
      </c>
      <c r="M105" s="297">
        <f>'7.  Persistence Report'!AZ43</f>
        <v>1238.6004062892068</v>
      </c>
      <c r="N105" s="297">
        <v>12</v>
      </c>
      <c r="O105" s="297">
        <f>'7.  Persistence Report'!L43</f>
        <v>0.24116051524322565</v>
      </c>
      <c r="P105" s="297">
        <f>'7.  Persistence Report'!M43</f>
        <v>0.24116051524322565</v>
      </c>
      <c r="Q105" s="297">
        <f>'7.  Persistence Report'!N43</f>
        <v>0.24116051524322565</v>
      </c>
      <c r="R105" s="297">
        <f>'7.  Persistence Report'!O43</f>
        <v>0.24116051524322565</v>
      </c>
      <c r="S105" s="297">
        <f>'7.  Persistence Report'!P43</f>
        <v>0.24116051524322565</v>
      </c>
      <c r="T105" s="297">
        <f>'7.  Persistence Report'!Q43</f>
        <v>0.24116051524322565</v>
      </c>
      <c r="U105" s="297">
        <f>'7.  Persistence Report'!R43</f>
        <v>0.24116051524322565</v>
      </c>
      <c r="V105" s="297">
        <f>'7.  Persistence Report'!S43</f>
        <v>0.24116051524322565</v>
      </c>
      <c r="W105" s="297">
        <f>'7.  Persistence Report'!T43</f>
        <v>0.24116051524322565</v>
      </c>
      <c r="X105" s="297">
        <f>'7.  Persistence Report'!U43</f>
        <v>0.24116051524322565</v>
      </c>
      <c r="Y105" s="412"/>
      <c r="Z105" s="412"/>
      <c r="AA105" s="412">
        <v>1</v>
      </c>
      <c r="AB105" s="412"/>
      <c r="AC105" s="412"/>
      <c r="AD105" s="412"/>
      <c r="AE105" s="417"/>
      <c r="AF105" s="417"/>
      <c r="AG105" s="417"/>
      <c r="AH105" s="417"/>
      <c r="AI105" s="417"/>
      <c r="AJ105" s="417"/>
      <c r="AK105" s="417"/>
      <c r="AL105" s="417"/>
      <c r="AM105" s="298">
        <f>SUM(Y105:AL105)</f>
        <v>1</v>
      </c>
    </row>
    <row r="106" spans="1:39" s="285" customFormat="1" ht="15" outlineLevel="1">
      <c r="A106" s="511"/>
      <c r="B106" s="317" t="s">
        <v>215</v>
      </c>
      <c r="C106" s="293" t="s">
        <v>164</v>
      </c>
      <c r="D106" s="297">
        <f>'7.  Persistence Report'!AQ51</f>
        <v>0</v>
      </c>
      <c r="E106" s="297">
        <f>'7.  Persistence Report'!AR51</f>
        <v>0</v>
      </c>
      <c r="F106" s="297">
        <f>'7.  Persistence Report'!AS51</f>
        <v>0</v>
      </c>
      <c r="G106" s="297">
        <f>'7.  Persistence Report'!AT51</f>
        <v>0</v>
      </c>
      <c r="H106" s="297">
        <f>'7.  Persistence Report'!AU51</f>
        <v>0</v>
      </c>
      <c r="I106" s="297">
        <f>'7.  Persistence Report'!AV51</f>
        <v>0</v>
      </c>
      <c r="J106" s="297">
        <f>'7.  Persistence Report'!AW51</f>
        <v>0</v>
      </c>
      <c r="K106" s="297">
        <f>'7.  Persistence Report'!AX51</f>
        <v>0</v>
      </c>
      <c r="L106" s="297">
        <f>'7.  Persistence Report'!AY51</f>
        <v>0</v>
      </c>
      <c r="M106" s="297">
        <f>'7.  Persistence Report'!AZ51</f>
        <v>0</v>
      </c>
      <c r="N106" s="297">
        <f>N105</f>
        <v>12</v>
      </c>
      <c r="O106" s="297">
        <f>'7.  Persistence Report'!L51</f>
        <v>0</v>
      </c>
      <c r="P106" s="297">
        <f>'7.  Persistence Report'!M51</f>
        <v>0</v>
      </c>
      <c r="Q106" s="297">
        <f>'7.  Persistence Report'!N51</f>
        <v>0</v>
      </c>
      <c r="R106" s="297">
        <f>'7.  Persistence Report'!O51</f>
        <v>0</v>
      </c>
      <c r="S106" s="297">
        <f>'7.  Persistence Report'!P51</f>
        <v>0</v>
      </c>
      <c r="T106" s="297">
        <f>'7.  Persistence Report'!Q51</f>
        <v>0</v>
      </c>
      <c r="U106" s="297">
        <f>'7.  Persistence Report'!R51</f>
        <v>0</v>
      </c>
      <c r="V106" s="297">
        <f>'7.  Persistence Report'!S51</f>
        <v>0</v>
      </c>
      <c r="W106" s="297">
        <f>'7.  Persistence Report'!T51</f>
        <v>0</v>
      </c>
      <c r="X106" s="297">
        <f>'7.  Persistence Report'!U51</f>
        <v>0</v>
      </c>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492</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493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494</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495</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496</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238</v>
      </c>
      <c r="C127" s="330"/>
      <c r="D127" s="330">
        <f>SUM(D22:D125)</f>
        <v>2109076.2650306551</v>
      </c>
      <c r="E127" s="330"/>
      <c r="F127" s="330"/>
      <c r="G127" s="330"/>
      <c r="H127" s="330"/>
      <c r="I127" s="330"/>
      <c r="J127" s="330"/>
      <c r="K127" s="330"/>
      <c r="L127" s="330"/>
      <c r="M127" s="330"/>
      <c r="N127" s="330"/>
      <c r="O127" s="330">
        <f>SUM(O22:O125)</f>
        <v>2447.5783445307502</v>
      </c>
      <c r="P127" s="330"/>
      <c r="Q127" s="330"/>
      <c r="R127" s="330"/>
      <c r="S127" s="330"/>
      <c r="T127" s="330"/>
      <c r="U127" s="330"/>
      <c r="V127" s="330"/>
      <c r="W127" s="330"/>
      <c r="X127" s="330"/>
      <c r="Y127" s="331">
        <f>IF(Y21="kWh",SUMPRODUCT(D22:D125,Y22:Y125))</f>
        <v>775291.25882300455</v>
      </c>
      <c r="Z127" s="331">
        <f>IF(Z21="kWh",SUMPRODUCT(D22:D125,Z22:Z125))</f>
        <v>653236.74627989298</v>
      </c>
      <c r="AA127" s="331">
        <f>IF(AA21="kW",SUMPRODUCT(N22:N125,O22:O125,AA22:AA125),SUMPRODUCT(D22:D125,AA22:AA125))</f>
        <v>1006.8888726392549</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1.4800000000000001E-2</v>
      </c>
      <c r="Z130" s="343">
        <f>HLOOKUP(Z$20,'3.  Distribution Rates'!$C$122:$P$133,3,FALSE)</f>
        <v>8.2000000000000007E-3</v>
      </c>
      <c r="AA130" s="343">
        <f>HLOOKUP(AA$20,'3.  Distribution Rates'!$C$122:$P$133,3,FALSE)</f>
        <v>2.6097000000000001</v>
      </c>
      <c r="AB130" s="343">
        <f>HLOOKUP(AB$20,'3.  Distribution Rates'!$C$122:$P$133,3,FALSE)</f>
        <v>1.6882999999999999</v>
      </c>
      <c r="AC130" s="343">
        <f>HLOOKUP(AC$20,'3.  Distribution Rates'!$C$122:$P$133,3,FALSE)</f>
        <v>6.6070000000000002</v>
      </c>
      <c r="AD130" s="343">
        <f>HLOOKUP(AD$20,'3.  Distribution Rates'!$C$122:$P$133,3,FALSE)</f>
        <v>5.5547000000000004</v>
      </c>
      <c r="AE130" s="343">
        <f>HLOOKUP(AE$20,'3.  Distribution Rates'!$C$122:$P$133,3,FALSE)</f>
        <v>2.7900000000000001E-2</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3"/>
      <c r="B131" s="300" t="s">
        <v>255</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11474.310630580469</v>
      </c>
      <c r="Z131" s="348">
        <f t="shared" si="33"/>
        <v>5356.5413194951225</v>
      </c>
      <c r="AA131" s="349">
        <f t="shared" si="33"/>
        <v>2627.6778909266636</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19458.529841002255</v>
      </c>
    </row>
    <row r="132" spans="1:40" s="305" customFormat="1" ht="15.75">
      <c r="A132" s="513"/>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5"/>
      <c r="B133" s="351" t="s">
        <v>258</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19458.529841002255</v>
      </c>
    </row>
    <row r="134" spans="1:40"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11"/>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775291.25882300455</v>
      </c>
      <c r="Z135" s="293">
        <f>SUMPRODUCT(E22:E125,Z22:Z125)</f>
        <v>653236.74627989298</v>
      </c>
      <c r="AA135" s="293">
        <f>IF(AA21="kW",SUMPRODUCT(N22:N125,P22:P125,AA22:AA125),SUMPRODUCT(E22:E125,AA22:AA125))</f>
        <v>1006.8888726392549</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11"/>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775291.25882300455</v>
      </c>
      <c r="Z136" s="293">
        <f>SUMPRODUCT(F22:F125,Z22:Z125)</f>
        <v>653236.74627989298</v>
      </c>
      <c r="AA136" s="293">
        <f>IF(AA21="kW",SUMPRODUCT(N22:N125,Q22:Q125,AA22:AA125),SUMPRODUCT(F22:F125,AA22:AA125))</f>
        <v>1006.8888726392549</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11"/>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773289.24387761473</v>
      </c>
      <c r="Z137" s="293">
        <f>SUMPRODUCT(G22:G125,Z22:Z125)</f>
        <v>601219.5075402311</v>
      </c>
      <c r="AA137" s="293">
        <f>IF(AA21="kW",SUMPRODUCT(N22:N125,R22:R125,AA22:AA125),SUMPRODUCT(G22:G125,AA22:AA125))</f>
        <v>1006.8888726392549</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11"/>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735098.42979980889</v>
      </c>
      <c r="Z138" s="293">
        <f>SUMPRODUCT(H22:H125,Z22:Z125)</f>
        <v>601219.5075402311</v>
      </c>
      <c r="AA138" s="293">
        <f>IF(AA21="kW",SUMPRODUCT(N22:N125,S22:S125,AA22:AA125),SUMPRODUCT(H22:H125,AA22:AA125))</f>
        <v>1006.8888726392549</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11"/>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667168.32047908404</v>
      </c>
      <c r="Z139" s="293">
        <f>SUMPRODUCT(I22:I125,Z22:Z125)</f>
        <v>597801.27883521724</v>
      </c>
      <c r="AA139" s="293">
        <f>IF(AA21="kW",SUMPRODUCT(N22:N125,T22:T125,AA22:AA125),SUMPRODUCT(I22:I125,AA22:AA125))</f>
        <v>1006.8888726392549</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11"/>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599679.02926908119</v>
      </c>
      <c r="Z140" s="293">
        <f>SUMPRODUCT(J22:J125,Z22:Z125)</f>
        <v>531267.6569893749</v>
      </c>
      <c r="AA140" s="293">
        <f>IF(AA21="kW",SUMPRODUCT(N22:N125,U22:U125,AA22:AA125),SUMPRODUCT(J22:J125,AA22:AA125))</f>
        <v>1006.8888726392549</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11"/>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598729.79933832376</v>
      </c>
      <c r="Z141" s="293">
        <f>SUMPRODUCT(K22:K125,Z22:Z125)</f>
        <v>531267.6569893749</v>
      </c>
      <c r="AA141" s="293">
        <f>IF(AA21="kW",SUMPRODUCT(N22:N125,V22:V125,AA22:AA125),SUMPRODUCT(K22:K125,AA22:AA125))</f>
        <v>1006.8888726392549</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11"/>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653756.68266430474</v>
      </c>
      <c r="Z142" s="293">
        <f>SUMPRODUCT(L22:L125,Z22:Z125)</f>
        <v>521046.78612827824</v>
      </c>
      <c r="AA142" s="293">
        <f>IF(AA21="kW",SUMPRODUCT(N22:N125,W22:W125,AA22:AA125),SUMPRODUCT(L22:L125,AA22:AA125))</f>
        <v>984.74596051815809</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482489.0616895131</v>
      </c>
      <c r="Z143" s="328">
        <f>SUMPRODUCT(M22:M125,Z22:Z125)</f>
        <v>521046.78612827824</v>
      </c>
      <c r="AA143" s="328">
        <f>IF(AA21="kW",SUMPRODUCT(N22:N125,X22:X125,AA22:AA125),SUMPRODUCT(M22:M125,AA22:AA125))</f>
        <v>984.74596051815809</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594</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244</v>
      </c>
      <c r="C146" s="283"/>
      <c r="D146" s="592" t="s">
        <v>529</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00" t="s">
        <v>212</v>
      </c>
      <c r="C147" s="802" t="s">
        <v>33</v>
      </c>
      <c r="D147" s="286" t="s">
        <v>425</v>
      </c>
      <c r="E147" s="804" t="s">
        <v>210</v>
      </c>
      <c r="F147" s="805"/>
      <c r="G147" s="805"/>
      <c r="H147" s="805"/>
      <c r="I147" s="805"/>
      <c r="J147" s="805"/>
      <c r="K147" s="805"/>
      <c r="L147" s="805"/>
      <c r="M147" s="806"/>
      <c r="N147" s="810" t="s">
        <v>214</v>
      </c>
      <c r="O147" s="286" t="s">
        <v>426</v>
      </c>
      <c r="P147" s="804" t="s">
        <v>213</v>
      </c>
      <c r="Q147" s="805"/>
      <c r="R147" s="805"/>
      <c r="S147" s="805"/>
      <c r="T147" s="805"/>
      <c r="U147" s="805"/>
      <c r="V147" s="805"/>
      <c r="W147" s="805"/>
      <c r="X147" s="806"/>
      <c r="Y147" s="807" t="s">
        <v>245</v>
      </c>
      <c r="Z147" s="808"/>
      <c r="AA147" s="808"/>
      <c r="AB147" s="808"/>
      <c r="AC147" s="808"/>
      <c r="AD147" s="808"/>
      <c r="AE147" s="808"/>
      <c r="AF147" s="808"/>
      <c r="AG147" s="808"/>
      <c r="AH147" s="808"/>
      <c r="AI147" s="808"/>
      <c r="AJ147" s="808"/>
      <c r="AK147" s="808"/>
      <c r="AL147" s="808"/>
      <c r="AM147" s="809"/>
    </row>
    <row r="148" spans="1:39" ht="60.75" customHeight="1">
      <c r="B148" s="801"/>
      <c r="C148" s="803"/>
      <c r="D148" s="287">
        <v>2012</v>
      </c>
      <c r="E148" s="287">
        <v>2013</v>
      </c>
      <c r="F148" s="287">
        <v>2014</v>
      </c>
      <c r="G148" s="287">
        <v>2015</v>
      </c>
      <c r="H148" s="287">
        <v>2016</v>
      </c>
      <c r="I148" s="287">
        <v>2017</v>
      </c>
      <c r="J148" s="287">
        <v>2018</v>
      </c>
      <c r="K148" s="287">
        <v>2019</v>
      </c>
      <c r="L148" s="287">
        <v>2020</v>
      </c>
      <c r="M148" s="287">
        <v>2021</v>
      </c>
      <c r="N148" s="811"/>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General Service &lt;50 kW</v>
      </c>
      <c r="AA148" s="287" t="str">
        <f>'1.  LRAMVA Summary'!F50</f>
        <v>General Service 50 - 2,999 kW</v>
      </c>
      <c r="AB148" s="287" t="str">
        <f>'1.  LRAMVA Summary'!G50</f>
        <v>General Service 3,000 - 4,999 kW</v>
      </c>
      <c r="AC148" s="287" t="str">
        <f>'1.  LRAMVA Summary'!H50</f>
        <v>Sentinel Lighting</v>
      </c>
      <c r="AD148" s="287" t="str">
        <f>'1.  LRAMVA Summary'!I50</f>
        <v>Street Lighting</v>
      </c>
      <c r="AE148" s="287" t="str">
        <f>'1.  LRAMVA Summary'!J50</f>
        <v>Unmetered Scattered Load</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v>
      </c>
      <c r="AD149" s="293" t="str">
        <f>'1.  LRAMVA Summary'!I51</f>
        <v>kW</v>
      </c>
      <c r="AE149" s="293" t="str">
        <f>'1.  LRAMVA Summary'!J51</f>
        <v>kWh</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f>'7.  Persistence Report'!AR56</f>
        <v>16070.105919020982</v>
      </c>
      <c r="E150" s="297">
        <f>'7.  Persistence Report'!AS56</f>
        <v>16070.105919020982</v>
      </c>
      <c r="F150" s="297">
        <f>'7.  Persistence Report'!AT56</f>
        <v>16070.105919020982</v>
      </c>
      <c r="G150" s="297">
        <f>'7.  Persistence Report'!AU56</f>
        <v>15967.620864020981</v>
      </c>
      <c r="H150" s="297">
        <f>'7.  Persistence Report'!AV56</f>
        <v>9620.9295722025108</v>
      </c>
      <c r="I150" s="297">
        <f>'7.  Persistence Report'!AW56</f>
        <v>0</v>
      </c>
      <c r="J150" s="297">
        <f>'7.  Persistence Report'!AX56</f>
        <v>0</v>
      </c>
      <c r="K150" s="297">
        <f>'7.  Persistence Report'!AY56</f>
        <v>0</v>
      </c>
      <c r="L150" s="297">
        <f>'7.  Persistence Report'!AZ56</f>
        <v>0</v>
      </c>
      <c r="M150" s="297">
        <f>'7.  Persistence Report'!BA56</f>
        <v>0</v>
      </c>
      <c r="N150" s="293"/>
      <c r="O150" s="297">
        <f>'7.  Persistence Report'!M56</f>
        <v>2.2413082928813832</v>
      </c>
      <c r="P150" s="297">
        <f>'7.  Persistence Report'!N56</f>
        <v>2.2413082928813832</v>
      </c>
      <c r="Q150" s="297">
        <f>'7.  Persistence Report'!O56</f>
        <v>2.2413082928813832</v>
      </c>
      <c r="R150" s="297">
        <f>'7.  Persistence Report'!P56</f>
        <v>2.1267043807605943</v>
      </c>
      <c r="S150" s="297">
        <f>'7.  Persistence Report'!Q56</f>
        <v>1.2649571585027524</v>
      </c>
      <c r="T150" s="297">
        <f>'7.  Persistence Report'!R56</f>
        <v>0</v>
      </c>
      <c r="U150" s="297">
        <f>'7.  Persistence Report'!S56</f>
        <v>0</v>
      </c>
      <c r="V150" s="297">
        <f>'7.  Persistence Report'!T56</f>
        <v>0</v>
      </c>
      <c r="W150" s="297">
        <f>'7.  Persistence Report'!U56</f>
        <v>0</v>
      </c>
      <c r="X150" s="297">
        <f>'7.  Persistence Report'!V56</f>
        <v>0</v>
      </c>
      <c r="Y150" s="412">
        <v>1</v>
      </c>
      <c r="Z150" s="412"/>
      <c r="AA150" s="412"/>
      <c r="AB150" s="412"/>
      <c r="AC150" s="412"/>
      <c r="AD150" s="412"/>
      <c r="AE150" s="412"/>
      <c r="AF150" s="412"/>
      <c r="AG150" s="412"/>
      <c r="AH150" s="412"/>
      <c r="AI150" s="412"/>
      <c r="AJ150" s="412"/>
      <c r="AK150" s="412"/>
      <c r="AL150" s="412"/>
      <c r="AM150" s="298">
        <f>SUM(Y150:AL150)</f>
        <v>1</v>
      </c>
    </row>
    <row r="151" spans="1:39" ht="15" outlineLevel="1">
      <c r="B151" s="296" t="s">
        <v>246</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f>'7.  Persistence Report'!AR55</f>
        <v>4153.2703292327824</v>
      </c>
      <c r="E153" s="297">
        <f>'7.  Persistence Report'!AS55</f>
        <v>4153.2703292327824</v>
      </c>
      <c r="F153" s="297">
        <f>'7.  Persistence Report'!AT55</f>
        <v>4153.2703292327824</v>
      </c>
      <c r="G153" s="297">
        <f>'7.  Persistence Report'!AU55</f>
        <v>4064.7955141211705</v>
      </c>
      <c r="H153" s="297">
        <f>'7.  Persistence Report'!AV55</f>
        <v>0</v>
      </c>
      <c r="I153" s="297">
        <f>'7.  Persistence Report'!AW55</f>
        <v>0</v>
      </c>
      <c r="J153" s="297">
        <f>'7.  Persistence Report'!AX55</f>
        <v>0</v>
      </c>
      <c r="K153" s="297">
        <f>'7.  Persistence Report'!AY55</f>
        <v>0</v>
      </c>
      <c r="L153" s="297">
        <f>'7.  Persistence Report'!AZ55</f>
        <v>0</v>
      </c>
      <c r="M153" s="297">
        <f>'7.  Persistence Report'!BA55</f>
        <v>0</v>
      </c>
      <c r="N153" s="293"/>
      <c r="O153" s="297">
        <f>'7.  Persistence Report'!M55</f>
        <v>2.3786086877013686</v>
      </c>
      <c r="P153" s="297">
        <f>'7.  Persistence Report'!N55</f>
        <v>2.3786086877013686</v>
      </c>
      <c r="Q153" s="297">
        <f>'7.  Persistence Report'!O55</f>
        <v>2.3786086877013686</v>
      </c>
      <c r="R153" s="297">
        <f>'7.  Persistence Report'!P55</f>
        <v>2.2796717262492403</v>
      </c>
      <c r="S153" s="297">
        <f>'7.  Persistence Report'!Q55</f>
        <v>0</v>
      </c>
      <c r="T153" s="297">
        <f>'7.  Persistence Report'!R55</f>
        <v>0</v>
      </c>
      <c r="U153" s="297">
        <f>'7.  Persistence Report'!S55</f>
        <v>0</v>
      </c>
      <c r="V153" s="297">
        <f>'7.  Persistence Report'!T55</f>
        <v>0</v>
      </c>
      <c r="W153" s="297">
        <f>'7.  Persistence Report'!U55</f>
        <v>0</v>
      </c>
      <c r="X153" s="297">
        <f>'7.  Persistence Report'!V55</f>
        <v>0</v>
      </c>
      <c r="Y153" s="412">
        <v>1</v>
      </c>
      <c r="Z153" s="412"/>
      <c r="AA153" s="412"/>
      <c r="AB153" s="412"/>
      <c r="AC153" s="412"/>
      <c r="AD153" s="412"/>
      <c r="AE153" s="412"/>
      <c r="AF153" s="412"/>
      <c r="AG153" s="412"/>
      <c r="AH153" s="412"/>
      <c r="AI153" s="412"/>
      <c r="AJ153" s="412"/>
      <c r="AK153" s="412"/>
      <c r="AL153" s="412"/>
      <c r="AM153" s="298">
        <f>SUM(Y153:AL153)</f>
        <v>1</v>
      </c>
    </row>
    <row r="154" spans="1:39" ht="15" outlineLevel="1">
      <c r="B154" s="296" t="s">
        <v>246</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f>'7.  Persistence Report'!AR65</f>
        <v>249323.93915930123</v>
      </c>
      <c r="E156" s="297">
        <f>'7.  Persistence Report'!AS65</f>
        <v>249323.93915930123</v>
      </c>
      <c r="F156" s="297">
        <f>'7.  Persistence Report'!AT65</f>
        <v>249323.93915930123</v>
      </c>
      <c r="G156" s="297">
        <f>'7.  Persistence Report'!AU65</f>
        <v>249323.93915930123</v>
      </c>
      <c r="H156" s="297">
        <f>'7.  Persistence Report'!AV65</f>
        <v>249323.93915930123</v>
      </c>
      <c r="I156" s="297">
        <f>'7.  Persistence Report'!AW65</f>
        <v>249323.93915930123</v>
      </c>
      <c r="J156" s="297">
        <f>'7.  Persistence Report'!AX65</f>
        <v>249323.93915930123</v>
      </c>
      <c r="K156" s="297">
        <f>'7.  Persistence Report'!AY65</f>
        <v>249323.93915930123</v>
      </c>
      <c r="L156" s="297">
        <f>'7.  Persistence Report'!AZ65</f>
        <v>249323.93915930123</v>
      </c>
      <c r="M156" s="297">
        <f>'7.  Persistence Report'!BA65</f>
        <v>249323.93915930123</v>
      </c>
      <c r="N156" s="293"/>
      <c r="O156" s="297">
        <f>'7.  Persistence Report'!M65</f>
        <v>152.82395498857915</v>
      </c>
      <c r="P156" s="297">
        <f>'7.  Persistence Report'!N65</f>
        <v>152.82395498857915</v>
      </c>
      <c r="Q156" s="297">
        <f>'7.  Persistence Report'!O65</f>
        <v>152.82395498857915</v>
      </c>
      <c r="R156" s="297">
        <f>'7.  Persistence Report'!P65</f>
        <v>152.82395498857915</v>
      </c>
      <c r="S156" s="297">
        <f>'7.  Persistence Report'!Q65</f>
        <v>152.82395498857915</v>
      </c>
      <c r="T156" s="297">
        <f>'7.  Persistence Report'!R65</f>
        <v>152.82395498857915</v>
      </c>
      <c r="U156" s="297">
        <f>'7.  Persistence Report'!S65</f>
        <v>152.82395498857915</v>
      </c>
      <c r="V156" s="297">
        <f>'7.  Persistence Report'!T65</f>
        <v>152.82395498857915</v>
      </c>
      <c r="W156" s="297">
        <f>'7.  Persistence Report'!U65</f>
        <v>152.82395498857915</v>
      </c>
      <c r="X156" s="297">
        <f>'7.  Persistence Report'!V65</f>
        <v>152.82395498857915</v>
      </c>
      <c r="Y156" s="412">
        <v>1</v>
      </c>
      <c r="Z156" s="412"/>
      <c r="AA156" s="412"/>
      <c r="AB156" s="412"/>
      <c r="AC156" s="412"/>
      <c r="AD156" s="412"/>
      <c r="AE156" s="412"/>
      <c r="AF156" s="412"/>
      <c r="AG156" s="412"/>
      <c r="AH156" s="412"/>
      <c r="AI156" s="412"/>
      <c r="AJ156" s="412"/>
      <c r="AK156" s="412"/>
      <c r="AL156" s="412"/>
      <c r="AM156" s="298">
        <f>SUM(Y156:AL156)</f>
        <v>1</v>
      </c>
    </row>
    <row r="157" spans="1:39" ht="15" outlineLevel="1">
      <c r="B157" s="296" t="s">
        <v>246</v>
      </c>
      <c r="C157" s="293" t="s">
        <v>164</v>
      </c>
      <c r="D157" s="297">
        <f>'7.  Persistence Report'!AR67+'7.  Persistence Report'!AR68</f>
        <v>5381.7411882030692</v>
      </c>
      <c r="E157" s="297">
        <f>'7.  Persistence Report'!AS67+'7.  Persistence Report'!AS68</f>
        <v>5381.7411882030692</v>
      </c>
      <c r="F157" s="297">
        <f>'7.  Persistence Report'!AT67+'7.  Persistence Report'!AT68</f>
        <v>5381.7411882030692</v>
      </c>
      <c r="G157" s="297">
        <f>'7.  Persistence Report'!AU67+'7.  Persistence Report'!AU68</f>
        <v>5381.7411882030692</v>
      </c>
      <c r="H157" s="297">
        <f>'7.  Persistence Report'!AV67+'7.  Persistence Report'!AV68</f>
        <v>5381.7411882030692</v>
      </c>
      <c r="I157" s="297">
        <f>'7.  Persistence Report'!AW67+'7.  Persistence Report'!AW68</f>
        <v>5381.7411882030692</v>
      </c>
      <c r="J157" s="297">
        <f>'7.  Persistence Report'!AX67+'7.  Persistence Report'!AX68</f>
        <v>5381.7411882030692</v>
      </c>
      <c r="K157" s="297">
        <f>'7.  Persistence Report'!AY67+'7.  Persistence Report'!AY68</f>
        <v>5381.7411882030692</v>
      </c>
      <c r="L157" s="297">
        <f>'7.  Persistence Report'!AZ67+'7.  Persistence Report'!AZ68</f>
        <v>5381.7411882030692</v>
      </c>
      <c r="M157" s="297">
        <f>'7.  Persistence Report'!BA67+'7.  Persistence Report'!BA68</f>
        <v>5381.7411882030692</v>
      </c>
      <c r="N157" s="470"/>
      <c r="O157" s="297">
        <f>'7.  Persistence Report'!M67+'7.  Persistence Report'!M68</f>
        <v>2.9484483961540602</v>
      </c>
      <c r="P157" s="297">
        <f>'7.  Persistence Report'!N67+'7.  Persistence Report'!N68</f>
        <v>2.9484483961540602</v>
      </c>
      <c r="Q157" s="297">
        <f>'7.  Persistence Report'!O67+'7.  Persistence Report'!O68</f>
        <v>2.9484483961540602</v>
      </c>
      <c r="R157" s="297">
        <f>'7.  Persistence Report'!P67+'7.  Persistence Report'!P68</f>
        <v>2.9484483961540602</v>
      </c>
      <c r="S157" s="297">
        <f>'7.  Persistence Report'!Q67+'7.  Persistence Report'!Q68</f>
        <v>2.9484483961540602</v>
      </c>
      <c r="T157" s="297">
        <f>'7.  Persistence Report'!R67+'7.  Persistence Report'!R68</f>
        <v>2.9484483961540602</v>
      </c>
      <c r="U157" s="297">
        <f>'7.  Persistence Report'!S67+'7.  Persistence Report'!S68</f>
        <v>2.9484483961540602</v>
      </c>
      <c r="V157" s="297">
        <f>'7.  Persistence Report'!T67+'7.  Persistence Report'!T68</f>
        <v>2.9484483961540602</v>
      </c>
      <c r="W157" s="297">
        <f>'7.  Persistence Report'!U67+'7.  Persistence Report'!U68</f>
        <v>2.9484483961540602</v>
      </c>
      <c r="X157" s="297">
        <f>'7.  Persistence Report'!V67+'7.  Persistence Report'!V68</f>
        <v>2.9484483961540602</v>
      </c>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f>'7.  Persistence Report'!AR58</f>
        <v>9142.6991141071921</v>
      </c>
      <c r="E159" s="297">
        <f>'7.  Persistence Report'!AS58</f>
        <v>9142.6991141071921</v>
      </c>
      <c r="F159" s="297">
        <f>'7.  Persistence Report'!AT58</f>
        <v>9142.6991141071921</v>
      </c>
      <c r="G159" s="297">
        <f>'7.  Persistence Report'!AU58</f>
        <v>9142.6991141071921</v>
      </c>
      <c r="H159" s="297">
        <f>'7.  Persistence Report'!AV58</f>
        <v>9005.3438706004181</v>
      </c>
      <c r="I159" s="297">
        <f>'7.  Persistence Report'!AW58</f>
        <v>9005.3438706004181</v>
      </c>
      <c r="J159" s="297">
        <f>'7.  Persistence Report'!AX58</f>
        <v>4240.5858157340499</v>
      </c>
      <c r="K159" s="297">
        <f>'7.  Persistence Report'!AY58</f>
        <v>4217.181894067764</v>
      </c>
      <c r="L159" s="297">
        <f>'7.  Persistence Report'!AZ58</f>
        <v>4217.181894067764</v>
      </c>
      <c r="M159" s="297">
        <f>'7.  Persistence Report'!BA58</f>
        <v>4217.181894067764</v>
      </c>
      <c r="N159" s="293"/>
      <c r="O159" s="297">
        <f>'7.  Persistence Report'!M58</f>
        <v>1.5066638503267873</v>
      </c>
      <c r="P159" s="297">
        <f>'7.  Persistence Report'!N58</f>
        <v>1.5066638503267873</v>
      </c>
      <c r="Q159" s="297">
        <f>'7.  Persistence Report'!O58</f>
        <v>1.5066638503267873</v>
      </c>
      <c r="R159" s="297">
        <f>'7.  Persistence Report'!P58</f>
        <v>1.5066638503267873</v>
      </c>
      <c r="S159" s="297">
        <f>'7.  Persistence Report'!Q58</f>
        <v>1.5003038973403098</v>
      </c>
      <c r="T159" s="297">
        <f>'7.  Persistence Report'!R58</f>
        <v>1.5003038973403098</v>
      </c>
      <c r="U159" s="297">
        <f>'7.  Persistence Report'!S58</f>
        <v>1.2796815428730384</v>
      </c>
      <c r="V159" s="297">
        <f>'7.  Persistence Report'!T58</f>
        <v>1.2770098623175263</v>
      </c>
      <c r="W159" s="297">
        <f>'7.  Persistence Report'!U58</f>
        <v>1.2770098623175263</v>
      </c>
      <c r="X159" s="297">
        <f>'7.  Persistence Report'!V58</f>
        <v>1.2770098623175263</v>
      </c>
      <c r="Y159" s="412">
        <v>1</v>
      </c>
      <c r="Z159" s="412"/>
      <c r="AA159" s="412"/>
      <c r="AB159" s="412"/>
      <c r="AC159" s="412"/>
      <c r="AD159" s="412"/>
      <c r="AE159" s="412"/>
      <c r="AF159" s="412"/>
      <c r="AG159" s="412"/>
      <c r="AH159" s="412"/>
      <c r="AI159" s="412"/>
      <c r="AJ159" s="412"/>
      <c r="AK159" s="412"/>
      <c r="AL159" s="412"/>
      <c r="AM159" s="298">
        <f>SUM(Y159:AL159)</f>
        <v>1</v>
      </c>
    </row>
    <row r="160" spans="1:39" ht="15" outlineLevel="1">
      <c r="B160" s="296" t="s">
        <v>246</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f>'7.  Persistence Report'!AR57</f>
        <v>175122.63266221419</v>
      </c>
      <c r="E162" s="297">
        <f>'7.  Persistence Report'!AS57</f>
        <v>175122.63266221419</v>
      </c>
      <c r="F162" s="297">
        <f>'7.  Persistence Report'!AT57</f>
        <v>175122.63266221419</v>
      </c>
      <c r="G162" s="297">
        <f>'7.  Persistence Report'!AU57</f>
        <v>175122.63266221419</v>
      </c>
      <c r="H162" s="297">
        <f>'7.  Persistence Report'!AV57</f>
        <v>157424.10624011961</v>
      </c>
      <c r="I162" s="297">
        <f>'7.  Persistence Report'!AW57</f>
        <v>128008.28391319828</v>
      </c>
      <c r="J162" s="297">
        <f>'7.  Persistence Report'!AX57</f>
        <v>87314.778605016079</v>
      </c>
      <c r="K162" s="297">
        <f>'7.  Persistence Report'!AY57</f>
        <v>87133.278804338755</v>
      </c>
      <c r="L162" s="297">
        <f>'7.  Persistence Report'!AZ57</f>
        <v>87133.278804338755</v>
      </c>
      <c r="M162" s="297">
        <f>'7.  Persistence Report'!BA57</f>
        <v>44257.07505776592</v>
      </c>
      <c r="N162" s="293"/>
      <c r="O162" s="297">
        <f>'7.  Persistence Report'!M57</f>
        <v>9.6774601258337487</v>
      </c>
      <c r="P162" s="297">
        <f>'7.  Persistence Report'!N57</f>
        <v>9.6774601258337487</v>
      </c>
      <c r="Q162" s="297">
        <f>'7.  Persistence Report'!O57</f>
        <v>9.6774601258337487</v>
      </c>
      <c r="R162" s="297">
        <f>'7.  Persistence Report'!P57</f>
        <v>9.6774601258337487</v>
      </c>
      <c r="S162" s="297">
        <f>'7.  Persistence Report'!Q57</f>
        <v>8.857966140015149</v>
      </c>
      <c r="T162" s="297">
        <f>'7.  Persistence Report'!R57</f>
        <v>7.4959267865734454</v>
      </c>
      <c r="U162" s="297">
        <f>'7.  Persistence Report'!S57</f>
        <v>5.6116974407731366</v>
      </c>
      <c r="V162" s="297">
        <f>'7.  Persistence Report'!T57</f>
        <v>5.5909782854446766</v>
      </c>
      <c r="W162" s="297">
        <f>'7.  Persistence Report'!U57</f>
        <v>5.5909782854446766</v>
      </c>
      <c r="X162" s="297">
        <f>'7.  Persistence Report'!V57</f>
        <v>3.605683562761711</v>
      </c>
      <c r="Y162" s="412">
        <v>1</v>
      </c>
      <c r="Z162" s="412"/>
      <c r="AA162" s="412"/>
      <c r="AB162" s="412"/>
      <c r="AC162" s="412"/>
      <c r="AD162" s="412"/>
      <c r="AE162" s="412"/>
      <c r="AF162" s="412"/>
      <c r="AG162" s="412"/>
      <c r="AH162" s="412"/>
      <c r="AI162" s="412"/>
      <c r="AJ162" s="412"/>
      <c r="AK162" s="412"/>
      <c r="AL162" s="412"/>
      <c r="AM162" s="298">
        <f>SUM(Y162:AL162)</f>
        <v>1</v>
      </c>
    </row>
    <row r="163" spans="1:39" ht="15" outlineLevel="1">
      <c r="B163" s="296" t="s">
        <v>246</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246</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c r="E168" s="297"/>
      <c r="F168" s="297"/>
      <c r="G168" s="297"/>
      <c r="H168" s="297"/>
      <c r="I168" s="297"/>
      <c r="J168" s="297"/>
      <c r="K168" s="297"/>
      <c r="L168" s="297"/>
      <c r="M168" s="297"/>
      <c r="N168" s="293"/>
      <c r="O168" s="297"/>
      <c r="P168" s="297"/>
      <c r="Q168" s="297"/>
      <c r="R168" s="297"/>
      <c r="S168" s="297"/>
      <c r="T168" s="297"/>
      <c r="U168" s="297"/>
      <c r="V168" s="297"/>
      <c r="W168" s="297"/>
      <c r="X168" s="297"/>
      <c r="Y168" s="412"/>
      <c r="Z168" s="412"/>
      <c r="AA168" s="412"/>
      <c r="AB168" s="412"/>
      <c r="AC168" s="412"/>
      <c r="AD168" s="412"/>
      <c r="AE168" s="412"/>
      <c r="AF168" s="412"/>
      <c r="AG168" s="412"/>
      <c r="AH168" s="412"/>
      <c r="AI168" s="412"/>
      <c r="AJ168" s="412"/>
      <c r="AK168" s="412"/>
      <c r="AL168" s="412"/>
      <c r="AM168" s="298">
        <f>SUM(Y168:AL168)</f>
        <v>0</v>
      </c>
    </row>
    <row r="169" spans="1:39" ht="15" outlineLevel="1">
      <c r="B169" s="296" t="s">
        <v>246</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488</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246</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c r="E174" s="297"/>
      <c r="F174" s="297"/>
      <c r="G174" s="297"/>
      <c r="H174" s="297"/>
      <c r="I174" s="297"/>
      <c r="J174" s="297"/>
      <c r="K174" s="297"/>
      <c r="L174" s="297"/>
      <c r="M174" s="297"/>
      <c r="N174" s="293"/>
      <c r="O174" s="297"/>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246</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f>'7.  Persistence Report'!AR66</f>
        <v>1594397.1061709814</v>
      </c>
      <c r="E178" s="297">
        <f>'7.  Persistence Report'!AS66</f>
        <v>1594397.1061709814</v>
      </c>
      <c r="F178" s="297">
        <f>'7.  Persistence Report'!AT66</f>
        <v>1571403.295246155</v>
      </c>
      <c r="G178" s="297">
        <f>'7.  Persistence Report'!AU66</f>
        <v>1507205.2555869962</v>
      </c>
      <c r="H178" s="297">
        <f>'7.  Persistence Report'!AV66</f>
        <v>1507205.2555869962</v>
      </c>
      <c r="I178" s="297">
        <f>'7.  Persistence Report'!AW66</f>
        <v>1481206.1068740359</v>
      </c>
      <c r="J178" s="297">
        <f>'7.  Persistence Report'!AX66</f>
        <v>1479991.9115435011</v>
      </c>
      <c r="K178" s="297">
        <f>'7.  Persistence Report'!AY66</f>
        <v>1479991.9115435011</v>
      </c>
      <c r="L178" s="297">
        <f>'7.  Persistence Report'!AZ66</f>
        <v>1412596.4814327813</v>
      </c>
      <c r="M178" s="297">
        <f>'7.  Persistence Report'!BA66</f>
        <v>1396223.205846379</v>
      </c>
      <c r="N178" s="297">
        <v>12</v>
      </c>
      <c r="O178" s="297">
        <f>'7.  Persistence Report'!M66</f>
        <v>295.04445482666091</v>
      </c>
      <c r="P178" s="297">
        <f>'7.  Persistence Report'!N66</f>
        <v>295.04445482666091</v>
      </c>
      <c r="Q178" s="297">
        <f>'7.  Persistence Report'!O66</f>
        <v>287.98289901951051</v>
      </c>
      <c r="R178" s="297">
        <f>'7.  Persistence Report'!P66</f>
        <v>268.26724417460906</v>
      </c>
      <c r="S178" s="297">
        <f>'7.  Persistence Report'!Q66</f>
        <v>268.26724417460906</v>
      </c>
      <c r="T178" s="297">
        <f>'7.  Persistence Report'!R66</f>
        <v>260.34309346344173</v>
      </c>
      <c r="U178" s="297">
        <f>'7.  Persistence Report'!S66</f>
        <v>260.11254046064278</v>
      </c>
      <c r="V178" s="297">
        <f>'7.  Persistence Report'!T66</f>
        <v>260.11254046064278</v>
      </c>
      <c r="W178" s="297">
        <f>'7.  Persistence Report'!U66</f>
        <v>245.64496402288987</v>
      </c>
      <c r="X178" s="297">
        <f>'7.  Persistence Report'!V66</f>
        <v>242.53598496723967</v>
      </c>
      <c r="Y178" s="469"/>
      <c r="Z178" s="471">
        <v>0.5</v>
      </c>
      <c r="AA178" s="471">
        <v>0.5</v>
      </c>
      <c r="AB178" s="417"/>
      <c r="AC178" s="417"/>
      <c r="AD178" s="417"/>
      <c r="AE178" s="417"/>
      <c r="AF178" s="417"/>
      <c r="AG178" s="417"/>
      <c r="AH178" s="417"/>
      <c r="AI178" s="417"/>
      <c r="AJ178" s="417"/>
      <c r="AK178" s="417"/>
      <c r="AL178" s="417"/>
      <c r="AM178" s="298">
        <f>SUM(Y178:AL178)</f>
        <v>1</v>
      </c>
    </row>
    <row r="179" spans="1:39" ht="15" outlineLevel="1">
      <c r="B179" s="296" t="s">
        <v>246</v>
      </c>
      <c r="C179" s="293" t="s">
        <v>164</v>
      </c>
      <c r="D179" s="297">
        <f>'7.  Persistence Report'!AR73</f>
        <v>21859</v>
      </c>
      <c r="E179" s="297">
        <f>'7.  Persistence Report'!AS73</f>
        <v>21859</v>
      </c>
      <c r="F179" s="297">
        <f>'7.  Persistence Report'!AT73</f>
        <v>21859</v>
      </c>
      <c r="G179" s="297">
        <f>'7.  Persistence Report'!AU73</f>
        <v>21859</v>
      </c>
      <c r="H179" s="297">
        <f>'7.  Persistence Report'!AV73</f>
        <v>21859</v>
      </c>
      <c r="I179" s="297">
        <f>'7.  Persistence Report'!AW73</f>
        <v>21859</v>
      </c>
      <c r="J179" s="297">
        <f>'7.  Persistence Report'!AX73</f>
        <v>21370</v>
      </c>
      <c r="K179" s="297">
        <f>'7.  Persistence Report'!AY73</f>
        <v>21370</v>
      </c>
      <c r="L179" s="297">
        <f>'7.  Persistence Report'!AZ73</f>
        <v>21370</v>
      </c>
      <c r="M179" s="297">
        <f>'7.  Persistence Report'!BA73</f>
        <v>18448</v>
      </c>
      <c r="N179" s="297">
        <f>N178</f>
        <v>12</v>
      </c>
      <c r="O179" s="297">
        <f>'7.  Persistence Report'!M73</f>
        <v>3.54</v>
      </c>
      <c r="P179" s="297">
        <f>'7.  Persistence Report'!N73</f>
        <v>3.54</v>
      </c>
      <c r="Q179" s="297">
        <f>'7.  Persistence Report'!O73</f>
        <v>3.54</v>
      </c>
      <c r="R179" s="297">
        <f>'7.  Persistence Report'!P73</f>
        <v>3.54</v>
      </c>
      <c r="S179" s="297">
        <f>'7.  Persistence Report'!Q73</f>
        <v>3.54</v>
      </c>
      <c r="T179" s="297">
        <f>'7.  Persistence Report'!R73</f>
        <v>3.54</v>
      </c>
      <c r="U179" s="297">
        <f>'7.  Persistence Report'!S73</f>
        <v>3.46</v>
      </c>
      <c r="V179" s="297">
        <f>'7.  Persistence Report'!T73</f>
        <v>3.46</v>
      </c>
      <c r="W179" s="297">
        <f>'7.  Persistence Report'!U73</f>
        <v>3.46</v>
      </c>
      <c r="X179" s="297">
        <f>'7.  Persistence Report'!V73</f>
        <v>2.94</v>
      </c>
      <c r="Y179" s="413">
        <f>Y178</f>
        <v>0</v>
      </c>
      <c r="Z179" s="413">
        <f>Z178</f>
        <v>0.5</v>
      </c>
      <c r="AA179" s="413">
        <f t="shared" ref="AA179:AL179" si="46">AA178</f>
        <v>0.5</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f>'7.  Persistence Report'!AR61</f>
        <v>23661.87728045159</v>
      </c>
      <c r="E181" s="297">
        <f>'7.  Persistence Report'!AS61</f>
        <v>23661.87728045159</v>
      </c>
      <c r="F181" s="297">
        <f>'7.  Persistence Report'!AT61</f>
        <v>23661.87728045159</v>
      </c>
      <c r="G181" s="297">
        <f>'7.  Persistence Report'!AU61</f>
        <v>12336.643620781588</v>
      </c>
      <c r="H181" s="297">
        <f>'7.  Persistence Report'!AV61</f>
        <v>12336.643620781588</v>
      </c>
      <c r="I181" s="297">
        <f>'7.  Persistence Report'!AW61</f>
        <v>1329.0563111864462</v>
      </c>
      <c r="J181" s="297">
        <f>'7.  Persistence Report'!AX61</f>
        <v>1329.0563111864462</v>
      </c>
      <c r="K181" s="297">
        <f>'7.  Persistence Report'!AY61</f>
        <v>1329.0563111864462</v>
      </c>
      <c r="L181" s="297">
        <f>'7.  Persistence Report'!AZ61</f>
        <v>1329.0563111864462</v>
      </c>
      <c r="M181" s="297">
        <f>'7.  Persistence Report'!BA61</f>
        <v>1329.0563111864462</v>
      </c>
      <c r="N181" s="297">
        <v>12</v>
      </c>
      <c r="O181" s="297">
        <f>'7.  Persistence Report'!M61</f>
        <v>6.5902399023412022</v>
      </c>
      <c r="P181" s="297">
        <f>'7.  Persistence Report'!N61</f>
        <v>6.5902399023412022</v>
      </c>
      <c r="Q181" s="297">
        <f>'7.  Persistence Report'!O61</f>
        <v>6.5902399023412022</v>
      </c>
      <c r="R181" s="297">
        <f>'7.  Persistence Report'!P61</f>
        <v>3.8593910855690936</v>
      </c>
      <c r="S181" s="297">
        <f>'7.  Persistence Report'!Q61</f>
        <v>3.8593910855690936</v>
      </c>
      <c r="T181" s="297">
        <f>'7.  Persistence Report'!R61</f>
        <v>0.40527256469179834</v>
      </c>
      <c r="U181" s="297">
        <f>'7.  Persistence Report'!S61</f>
        <v>0.40527256469179834</v>
      </c>
      <c r="V181" s="297">
        <f>'7.  Persistence Report'!T61</f>
        <v>0.40527256469179834</v>
      </c>
      <c r="W181" s="297">
        <f>'7.  Persistence Report'!U61</f>
        <v>0.40527256469179834</v>
      </c>
      <c r="X181" s="297">
        <f>'7.  Persistence Report'!V61</f>
        <v>0.40527256469179834</v>
      </c>
      <c r="Y181" s="417"/>
      <c r="Z181" s="471">
        <v>1</v>
      </c>
      <c r="AA181" s="417"/>
      <c r="AB181" s="417"/>
      <c r="AC181" s="417"/>
      <c r="AD181" s="417"/>
      <c r="AE181" s="417"/>
      <c r="AF181" s="417"/>
      <c r="AG181" s="417"/>
      <c r="AH181" s="417"/>
      <c r="AI181" s="417"/>
      <c r="AJ181" s="417"/>
      <c r="AK181" s="417"/>
      <c r="AL181" s="417"/>
      <c r="AM181" s="298">
        <f>SUM(Y181:AL181)</f>
        <v>1</v>
      </c>
    </row>
    <row r="182" spans="1:39" ht="15" outlineLevel="1">
      <c r="B182" s="296" t="s">
        <v>246</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246</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246</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f>'7.  Persistence Report'!AR62</f>
        <v>25176.254462563076</v>
      </c>
      <c r="E190" s="297">
        <f>'7.  Persistence Report'!AS62</f>
        <v>25176.254462563076</v>
      </c>
      <c r="F190" s="297">
        <f>'7.  Persistence Report'!AT62</f>
        <v>25176.254462563076</v>
      </c>
      <c r="G190" s="297">
        <f>'7.  Persistence Report'!AU62</f>
        <v>25176.254462563076</v>
      </c>
      <c r="H190" s="297">
        <f>'7.  Persistence Report'!AV62</f>
        <v>0</v>
      </c>
      <c r="I190" s="297">
        <f>'7.  Persistence Report'!AW62</f>
        <v>0</v>
      </c>
      <c r="J190" s="297">
        <f>'7.  Persistence Report'!AX62</f>
        <v>0</v>
      </c>
      <c r="K190" s="297">
        <f>'7.  Persistence Report'!AY62</f>
        <v>0</v>
      </c>
      <c r="L190" s="297">
        <f>'7.  Persistence Report'!AZ62</f>
        <v>0</v>
      </c>
      <c r="M190" s="297">
        <f>'7.  Persistence Report'!BA62</f>
        <v>0</v>
      </c>
      <c r="N190" s="297">
        <v>12</v>
      </c>
      <c r="O190" s="297">
        <f>'7.  Persistence Report'!M62</f>
        <v>5.1771746295647825</v>
      </c>
      <c r="P190" s="297">
        <f>'7.  Persistence Report'!N62</f>
        <v>5.1771746295647825</v>
      </c>
      <c r="Q190" s="297">
        <f>'7.  Persistence Report'!O62</f>
        <v>5.1771746295647825</v>
      </c>
      <c r="R190" s="297">
        <f>'7.  Persistence Report'!P62</f>
        <v>5.1771746295647825</v>
      </c>
      <c r="S190" s="297">
        <f>'7.  Persistence Report'!Q62</f>
        <v>0</v>
      </c>
      <c r="T190" s="297">
        <f>'7.  Persistence Report'!R62</f>
        <v>0</v>
      </c>
      <c r="U190" s="297">
        <f>'7.  Persistence Report'!S62</f>
        <v>0</v>
      </c>
      <c r="V190" s="297">
        <f>'7.  Persistence Report'!T62</f>
        <v>0</v>
      </c>
      <c r="W190" s="297">
        <f>'7.  Persistence Report'!U62</f>
        <v>0</v>
      </c>
      <c r="X190" s="297">
        <f>'7.  Persistence Report'!V62</f>
        <v>0</v>
      </c>
      <c r="Y190" s="417"/>
      <c r="Z190" s="417">
        <v>0.25</v>
      </c>
      <c r="AA190" s="417">
        <v>0.75</v>
      </c>
      <c r="AB190" s="417"/>
      <c r="AC190" s="417"/>
      <c r="AD190" s="417"/>
      <c r="AE190" s="417"/>
      <c r="AF190" s="417"/>
      <c r="AG190" s="417"/>
      <c r="AH190" s="417"/>
      <c r="AI190" s="417"/>
      <c r="AJ190" s="417"/>
      <c r="AK190" s="417"/>
      <c r="AL190" s="417"/>
      <c r="AM190" s="298">
        <f>SUM(Y190:AL190)</f>
        <v>1</v>
      </c>
    </row>
    <row r="191" spans="1:39" ht="15" outlineLevel="1">
      <c r="B191" s="296" t="s">
        <v>246</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0.25</v>
      </c>
      <c r="AA191" s="413">
        <f t="shared" ref="AA191:AL191" si="50">AA190</f>
        <v>0.75</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outlineLevel="1">
      <c r="A193" s="511">
        <v>15</v>
      </c>
      <c r="B193" s="316" t="s">
        <v>489</v>
      </c>
      <c r="C193" s="293" t="s">
        <v>25</v>
      </c>
      <c r="D193" s="297"/>
      <c r="E193" s="297"/>
      <c r="F193" s="297"/>
      <c r="G193" s="297"/>
      <c r="H193" s="297"/>
      <c r="I193" s="297"/>
      <c r="J193" s="297"/>
      <c r="K193" s="297"/>
      <c r="L193" s="297"/>
      <c r="M193" s="297"/>
      <c r="N193" s="293"/>
      <c r="O193" s="297"/>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246</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490</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246</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f>'7.  Persistence Report'!AR60</f>
        <v>2742.16</v>
      </c>
      <c r="E199" s="297">
        <f>'7.  Persistence Report'!AS60</f>
        <v>0</v>
      </c>
      <c r="F199" s="297">
        <f>'7.  Persistence Report'!AT60</f>
        <v>0</v>
      </c>
      <c r="G199" s="297">
        <f>'7.  Persistence Report'!AU60</f>
        <v>0</v>
      </c>
      <c r="H199" s="297">
        <f>'7.  Persistence Report'!AV60</f>
        <v>0</v>
      </c>
      <c r="I199" s="297">
        <f>'7.  Persistence Report'!AW60</f>
        <v>0</v>
      </c>
      <c r="J199" s="297">
        <f>'7.  Persistence Report'!AX60</f>
        <v>0</v>
      </c>
      <c r="K199" s="297">
        <f>'7.  Persistence Report'!AY60</f>
        <v>0</v>
      </c>
      <c r="L199" s="297">
        <f>'7.  Persistence Report'!AZ60</f>
        <v>0</v>
      </c>
      <c r="M199" s="297">
        <f>'7.  Persistence Report'!BA60</f>
        <v>0</v>
      </c>
      <c r="N199" s="293"/>
      <c r="O199" s="297">
        <f>'7.  Persistence Report'!M60</f>
        <v>188.65496400000001</v>
      </c>
      <c r="P199" s="297">
        <f>'7.  Persistence Report'!N60</f>
        <v>0</v>
      </c>
      <c r="Q199" s="297">
        <f>'7.  Persistence Report'!O60</f>
        <v>0</v>
      </c>
      <c r="R199" s="297">
        <f>'7.  Persistence Report'!P60</f>
        <v>0</v>
      </c>
      <c r="S199" s="297">
        <f>'7.  Persistence Report'!Q60</f>
        <v>0</v>
      </c>
      <c r="T199" s="297">
        <f>'7.  Persistence Report'!R60</f>
        <v>0</v>
      </c>
      <c r="U199" s="297">
        <f>'7.  Persistence Report'!S60</f>
        <v>0</v>
      </c>
      <c r="V199" s="297">
        <f>'7.  Persistence Report'!T60</f>
        <v>0</v>
      </c>
      <c r="W199" s="297">
        <f>'7.  Persistence Report'!U60</f>
        <v>0</v>
      </c>
      <c r="X199" s="297">
        <f>'7.  Persistence Report'!V60</f>
        <v>0</v>
      </c>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246</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0</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246</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246</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246</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246</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f>'7.  Persistence Report'!AR59</f>
        <v>43656.3</v>
      </c>
      <c r="E215" s="297">
        <f>'7.  Persistence Report'!AS59</f>
        <v>0</v>
      </c>
      <c r="F215" s="297">
        <f>'7.  Persistence Report'!AT59</f>
        <v>0</v>
      </c>
      <c r="G215" s="297">
        <f>'7.  Persistence Report'!AU59</f>
        <v>0</v>
      </c>
      <c r="H215" s="297">
        <f>'7.  Persistence Report'!AV59</f>
        <v>0</v>
      </c>
      <c r="I215" s="297">
        <f>'7.  Persistence Report'!AW59</f>
        <v>0</v>
      </c>
      <c r="J215" s="297">
        <f>'7.  Persistence Report'!AX59</f>
        <v>0</v>
      </c>
      <c r="K215" s="297">
        <f>'7.  Persistence Report'!AY59</f>
        <v>0</v>
      </c>
      <c r="L215" s="297">
        <f>'7.  Persistence Report'!AZ59</f>
        <v>0</v>
      </c>
      <c r="M215" s="297">
        <f>'7.  Persistence Report'!BA59</f>
        <v>0</v>
      </c>
      <c r="N215" s="293"/>
      <c r="O215" s="297">
        <f>'7.  Persistence Report'!M59</f>
        <v>1811.4976175000002</v>
      </c>
      <c r="P215" s="297">
        <f>'7.  Persistence Report'!N59</f>
        <v>0</v>
      </c>
      <c r="Q215" s="297">
        <f>'7.  Persistence Report'!O59</f>
        <v>0</v>
      </c>
      <c r="R215" s="297">
        <f>'7.  Persistence Report'!P59</f>
        <v>0</v>
      </c>
      <c r="S215" s="297">
        <f>'7.  Persistence Report'!Q59</f>
        <v>0</v>
      </c>
      <c r="T215" s="297">
        <f>'7.  Persistence Report'!R59</f>
        <v>0</v>
      </c>
      <c r="U215" s="297">
        <f>'7.  Persistence Report'!S59</f>
        <v>0</v>
      </c>
      <c r="V215" s="297">
        <f>'7.  Persistence Report'!T59</f>
        <v>0</v>
      </c>
      <c r="W215" s="297">
        <f>'7.  Persistence Report'!U59</f>
        <v>0</v>
      </c>
      <c r="X215" s="297">
        <f>'7.  Persistence Report'!V59</f>
        <v>0</v>
      </c>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246</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2"/>
      <c r="Q218" s="292"/>
      <c r="R218" s="292"/>
      <c r="S218" s="292"/>
      <c r="T218" s="292"/>
      <c r="U218" s="292"/>
      <c r="V218" s="292"/>
      <c r="W218" s="292"/>
      <c r="X218" s="292"/>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f>'7.  Persistence Report'!AR64</f>
        <v>88005.517242431641</v>
      </c>
      <c r="E219" s="297">
        <f>'7.  Persistence Report'!AS64</f>
        <v>88005.517700195313</v>
      </c>
      <c r="F219" s="297">
        <f>'7.  Persistence Report'!AT64</f>
        <v>88005.517700195313</v>
      </c>
      <c r="G219" s="297">
        <f>'7.  Persistence Report'!AU64</f>
        <v>88005.517242431641</v>
      </c>
      <c r="H219" s="297">
        <f>'7.  Persistence Report'!AV64</f>
        <v>87803.517242431641</v>
      </c>
      <c r="I219" s="297">
        <f>'7.  Persistence Report'!AW64</f>
        <v>87803.517242431641</v>
      </c>
      <c r="J219" s="297">
        <f>'7.  Persistence Report'!AX64</f>
        <v>73260.865997314453</v>
      </c>
      <c r="K219" s="297">
        <f>'7.  Persistence Report'!AY64</f>
        <v>73038.800003051758</v>
      </c>
      <c r="L219" s="297">
        <f>'7.  Persistence Report'!AZ64</f>
        <v>19226.800003051758</v>
      </c>
      <c r="M219" s="297">
        <f>'7.  Persistence Report'!BA64</f>
        <v>19031.800003051758</v>
      </c>
      <c r="N219" s="293"/>
      <c r="O219" s="297">
        <f>'7.  Persistence Report'!M64</f>
        <v>6.0315099030558388</v>
      </c>
      <c r="P219" s="297">
        <f>'7.  Persistence Report'!N64</f>
        <v>6.0315099030558388</v>
      </c>
      <c r="Q219" s="297">
        <f>'7.  Persistence Report'!O64</f>
        <v>6.0315099030558388</v>
      </c>
      <c r="R219" s="297">
        <f>'7.  Persistence Report'!P64</f>
        <v>6.0315099030558388</v>
      </c>
      <c r="S219" s="297">
        <f>'7.  Persistence Report'!Q64</f>
        <v>6.0210167530749361</v>
      </c>
      <c r="T219" s="297">
        <f>'7.  Persistence Report'!R64</f>
        <v>6.0210167530749361</v>
      </c>
      <c r="U219" s="297">
        <f>'7.  Persistence Report'!S64</f>
        <v>5.26558000946532</v>
      </c>
      <c r="V219" s="297">
        <f>'7.  Persistence Report'!T64</f>
        <v>5.26558000946532</v>
      </c>
      <c r="W219" s="297">
        <f>'7.  Persistence Report'!U64</f>
        <v>2.4702463934954841</v>
      </c>
      <c r="X219" s="297">
        <f>'7.  Persistence Report'!V64</f>
        <v>2.261453215294762</v>
      </c>
      <c r="Y219" s="472">
        <v>1</v>
      </c>
      <c r="Z219" s="412"/>
      <c r="AA219" s="412"/>
      <c r="AB219" s="412"/>
      <c r="AC219" s="412"/>
      <c r="AD219" s="412"/>
      <c r="AE219" s="412"/>
      <c r="AF219" s="412"/>
      <c r="AG219" s="412"/>
      <c r="AH219" s="412"/>
      <c r="AI219" s="412"/>
      <c r="AJ219" s="412"/>
      <c r="AK219" s="412"/>
      <c r="AL219" s="412"/>
      <c r="AM219" s="298">
        <f>SUM(Y219:AL219)</f>
        <v>1</v>
      </c>
    </row>
    <row r="220" spans="1:39" ht="15" outlineLevel="1">
      <c r="B220" s="296" t="s">
        <v>246</v>
      </c>
      <c r="C220" s="293" t="s">
        <v>164</v>
      </c>
      <c r="D220" s="297"/>
      <c r="E220" s="297"/>
      <c r="F220" s="297"/>
      <c r="G220" s="297"/>
      <c r="H220" s="297"/>
      <c r="I220" s="297"/>
      <c r="J220" s="297"/>
      <c r="K220" s="297"/>
      <c r="L220" s="297"/>
      <c r="M220" s="297"/>
      <c r="N220" s="470"/>
      <c r="O220" s="297"/>
      <c r="P220" s="297"/>
      <c r="Q220" s="297"/>
      <c r="R220" s="297"/>
      <c r="S220" s="297"/>
      <c r="T220" s="297"/>
      <c r="U220" s="297"/>
      <c r="V220" s="297"/>
      <c r="W220" s="297"/>
      <c r="X220" s="297"/>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491</v>
      </c>
      <c r="C222" s="291"/>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246</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246</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2"/>
      <c r="F229" s="292"/>
      <c r="G229" s="292"/>
      <c r="H229" s="292"/>
      <c r="I229" s="292"/>
      <c r="J229" s="292"/>
      <c r="K229" s="292"/>
      <c r="L229" s="292"/>
      <c r="M229" s="292"/>
      <c r="N229" s="293"/>
      <c r="O229" s="292"/>
      <c r="P229" s="292"/>
      <c r="Q229" s="292"/>
      <c r="R229" s="292"/>
      <c r="S229" s="292"/>
      <c r="T229" s="292"/>
      <c r="U229" s="292"/>
      <c r="V229" s="292"/>
      <c r="W229" s="292"/>
      <c r="X229" s="292"/>
      <c r="Y229" s="416"/>
      <c r="Z229" s="416"/>
      <c r="AA229" s="416"/>
      <c r="AB229" s="416"/>
      <c r="AC229" s="416"/>
      <c r="AD229" s="416"/>
      <c r="AE229" s="416"/>
      <c r="AF229" s="416"/>
      <c r="AG229" s="416"/>
      <c r="AH229" s="416"/>
      <c r="AI229" s="416"/>
      <c r="AJ229" s="416"/>
      <c r="AK229" s="416"/>
      <c r="AL229" s="416"/>
      <c r="AM229" s="294"/>
    </row>
    <row r="230" spans="1:39" ht="15" outlineLevel="1">
      <c r="A230" s="511">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1"/>
      <c r="AB230" s="417"/>
      <c r="AC230" s="417"/>
      <c r="AD230" s="417"/>
      <c r="AE230" s="417"/>
      <c r="AF230" s="417"/>
      <c r="AG230" s="417"/>
      <c r="AH230" s="417"/>
      <c r="AI230" s="417"/>
      <c r="AJ230" s="417"/>
      <c r="AK230" s="417"/>
      <c r="AL230" s="417"/>
      <c r="AM230" s="298">
        <f>SUM(Y230:AL230)</f>
        <v>0</v>
      </c>
    </row>
    <row r="231" spans="1:39" ht="15" outlineLevel="1">
      <c r="B231" s="296" t="s">
        <v>246</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outlineLevel="1">
      <c r="A233" s="511">
        <v>27</v>
      </c>
      <c r="B233" s="323" t="s">
        <v>17</v>
      </c>
      <c r="C233" s="293" t="s">
        <v>25</v>
      </c>
      <c r="D233" s="297">
        <f>'7.  Persistence Report'!AR63</f>
        <v>715.86872918441304</v>
      </c>
      <c r="E233" s="297">
        <f>'7.  Persistence Report'!AS63</f>
        <v>715.86872918441304</v>
      </c>
      <c r="F233" s="297">
        <f>'7.  Persistence Report'!AT63</f>
        <v>715.86872918441304</v>
      </c>
      <c r="G233" s="297">
        <f>'7.  Persistence Report'!AU63</f>
        <v>715.86872918441304</v>
      </c>
      <c r="H233" s="297">
        <f>'7.  Persistence Report'!AV63</f>
        <v>715.86872918441304</v>
      </c>
      <c r="I233" s="297">
        <f>'7.  Persistence Report'!AW63</f>
        <v>715.86872918441304</v>
      </c>
      <c r="J233" s="297">
        <f>'7.  Persistence Report'!AX63</f>
        <v>715.86872918441304</v>
      </c>
      <c r="K233" s="297">
        <f>'7.  Persistence Report'!AY63</f>
        <v>715.86872918441304</v>
      </c>
      <c r="L233" s="297">
        <f>'7.  Persistence Report'!AZ63</f>
        <v>715.86872918441304</v>
      </c>
      <c r="M233" s="297">
        <f>'7.  Persistence Report'!BA63</f>
        <v>715.86872918441304</v>
      </c>
      <c r="N233" s="297">
        <v>12</v>
      </c>
      <c r="O233" s="297">
        <f>'7.  Persistence Report'!M63</f>
        <v>0.73889545799256173</v>
      </c>
      <c r="P233" s="297">
        <f>'7.  Persistence Report'!N63</f>
        <v>0.73889545799256173</v>
      </c>
      <c r="Q233" s="297">
        <f>'7.  Persistence Report'!O63</f>
        <v>0.73889545799256173</v>
      </c>
      <c r="R233" s="297">
        <f>'7.  Persistence Report'!P63</f>
        <v>0.73889545799256173</v>
      </c>
      <c r="S233" s="297">
        <f>'7.  Persistence Report'!Q63</f>
        <v>0.73889545799256173</v>
      </c>
      <c r="T233" s="297">
        <f>'7.  Persistence Report'!R63</f>
        <v>0.73889545799256173</v>
      </c>
      <c r="U233" s="297">
        <f>'7.  Persistence Report'!S63</f>
        <v>0.73889545799256173</v>
      </c>
      <c r="V233" s="297">
        <f>'7.  Persistence Report'!T63</f>
        <v>0.73889545799256173</v>
      </c>
      <c r="W233" s="297">
        <f>'7.  Persistence Report'!U63</f>
        <v>0.73889545799256173</v>
      </c>
      <c r="X233" s="297">
        <f>'7.  Persistence Report'!V63</f>
        <v>0.73889545799256173</v>
      </c>
      <c r="Y233" s="428"/>
      <c r="Z233" s="417"/>
      <c r="AA233" s="417">
        <v>1</v>
      </c>
      <c r="AB233" s="417"/>
      <c r="AC233" s="417"/>
      <c r="AD233" s="417"/>
      <c r="AE233" s="417"/>
      <c r="AF233" s="417"/>
      <c r="AG233" s="417"/>
      <c r="AH233" s="417"/>
      <c r="AI233" s="417"/>
      <c r="AJ233" s="417"/>
      <c r="AK233" s="417"/>
      <c r="AL233" s="417"/>
      <c r="AM233" s="298">
        <f>SUM(Y233:AL233)</f>
        <v>1</v>
      </c>
    </row>
    <row r="234" spans="1:39" ht="15" outlineLevel="1">
      <c r="B234" s="296" t="s">
        <v>246</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1</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246</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246</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492</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246</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493</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494</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246</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495</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246</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496</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246</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247</v>
      </c>
      <c r="C255" s="331"/>
      <c r="D255" s="331">
        <f>SUM(D150:D253)</f>
        <v>2259408.472257691</v>
      </c>
      <c r="E255" s="331"/>
      <c r="F255" s="331"/>
      <c r="G255" s="331"/>
      <c r="H255" s="331"/>
      <c r="I255" s="331"/>
      <c r="J255" s="331"/>
      <c r="K255" s="331"/>
      <c r="L255" s="331"/>
      <c r="M255" s="331"/>
      <c r="N255" s="331"/>
      <c r="O255" s="331">
        <f>SUM(O150:O253)</f>
        <v>2488.8513005610916</v>
      </c>
      <c r="P255" s="331"/>
      <c r="Q255" s="331"/>
      <c r="R255" s="331"/>
      <c r="S255" s="331"/>
      <c r="T255" s="331"/>
      <c r="U255" s="331"/>
      <c r="V255" s="331"/>
      <c r="W255" s="331"/>
      <c r="X255" s="331"/>
      <c r="Y255" s="331">
        <f>IF(Y149="kWh",SUMPRODUCT(D150:D253,Y150:Y253))</f>
        <v>547199.90561451099</v>
      </c>
      <c r="Z255" s="331">
        <f>IF(Z149="kWh",SUMPRODUCT(D150:D253,Z150:Z253))</f>
        <v>838083.99398158304</v>
      </c>
      <c r="AA255" s="331">
        <f>IF(AA149="kW",SUMPRODUCT(N150:N253,O150:O253,AA150:AA253),SUMPRODUCT(D150:D253,AA150:AA253))</f>
        <v>1846.9680461219591</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248</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1.49E-2</v>
      </c>
      <c r="Z258" s="343">
        <f>HLOOKUP(Z$20,'3.  Distribution Rates'!$C$122:$P$133,4,FALSE)</f>
        <v>1.0500000000000001E-2</v>
      </c>
      <c r="AA258" s="343">
        <f>HLOOKUP(AA$20,'3.  Distribution Rates'!$C$122:$P$133,4,FALSE)</f>
        <v>2.1890000000000001</v>
      </c>
      <c r="AB258" s="343">
        <f>HLOOKUP(AB$20,'3.  Distribution Rates'!$C$122:$P$133,4,FALSE)</f>
        <v>1.4069</v>
      </c>
      <c r="AC258" s="343">
        <f>HLOOKUP(AC$20,'3.  Distribution Rates'!$C$122:$P$133,4,FALSE)</f>
        <v>7.5708000000000002</v>
      </c>
      <c r="AD258" s="343">
        <f>HLOOKUP(AD$20,'3.  Distribution Rates'!$C$122:$P$133,4,FALSE)</f>
        <v>6.8087</v>
      </c>
      <c r="AE258" s="343">
        <f>HLOOKUP(AE$20,'3.  Distribution Rates'!$C$122:$P$133,4,FALSE)</f>
        <v>2.8000000000000001E-2</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11551.839756462768</v>
      </c>
      <c r="Z259" s="380">
        <f t="shared" si="70"/>
        <v>6858.9858359388763</v>
      </c>
      <c r="AA259" s="380">
        <f t="shared" si="70"/>
        <v>2204.0797422073292</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31">
        <f>SUM(Y259:AL259)</f>
        <v>20614.905334608975</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8153.2785936562141</v>
      </c>
      <c r="Z260" s="380">
        <f t="shared" si="71"/>
        <v>8799.8819368066233</v>
      </c>
      <c r="AA260" s="381">
        <f t="shared" si="71"/>
        <v>4043.0130529609687</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31">
        <f>SUM(Y260:AL260)</f>
        <v>20996.173583423806</v>
      </c>
    </row>
    <row r="261" spans="1:41" s="382" customFormat="1" ht="15.75">
      <c r="A261" s="513"/>
      <c r="B261" s="351" t="s">
        <v>256</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19705.118350118981</v>
      </c>
      <c r="Z261" s="348">
        <f t="shared" ref="Z261:AE261" si="73">SUM(Z259:Z260)</f>
        <v>15658.8677727455</v>
      </c>
      <c r="AA261" s="348">
        <f t="shared" si="73"/>
        <v>6247.0927951682979</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41611.078918032785</v>
      </c>
    </row>
    <row r="262" spans="1:41" s="382" customFormat="1" ht="15.75">
      <c r="A262" s="513"/>
      <c r="B262" s="351" t="s">
        <v>249</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Y256*Y258</f>
        <v>0</v>
      </c>
      <c r="Z262" s="349">
        <f t="shared" ref="Z262:AE262" si="75">Z256*Z258</f>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3"/>
      <c r="B263" s="351" t="s">
        <v>257</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41611.078918032785</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547199.90607227467</v>
      </c>
      <c r="Z265" s="293">
        <f>SUMPRODUCT(E150:E253,Z150:Z253)</f>
        <v>838083.99398158304</v>
      </c>
      <c r="AA265" s="293">
        <f>IF(AA149="kW",SUMPRODUCT(N150:N253,P150:P253,AA150:AA253),SUMPRODUCT(E150:E253,AA150:AA253))</f>
        <v>1846.9680461219591</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547199.90607227467</v>
      </c>
      <c r="Z266" s="293">
        <f>SUMPRODUCT(F150:F253,Z150:Z253)</f>
        <v>826587.08851916983</v>
      </c>
      <c r="AA266" s="293">
        <f>IF(AA149="kW",SUMPRODUCT(N150:N253,Q150:Q253,AA150:AA253),SUMPRODUCT(F150:F253,AA150:AA253))</f>
        <v>1804.5987112790567</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547008.94574439945</v>
      </c>
      <c r="Z267" s="293">
        <f>SUMPRODUCT(G150:G253,Z150:Z253)</f>
        <v>783162.83502992045</v>
      </c>
      <c r="AA267" s="293">
        <f>IF(AA149="kW",SUMPRODUCT(N150:N253,R150:R253,AA150:AA253),SUMPRODUCT(G150:G253,AA150:AA253))</f>
        <v>1686.3047822096482</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518559.57727285841</v>
      </c>
      <c r="Z268" s="293">
        <f>SUMPRODUCT(H150:H253,Z150:Z253)</f>
        <v>776868.7714142797</v>
      </c>
      <c r="AA268" s="293">
        <f>IF(AA149="kW",SUMPRODUCT(N150:N253,S150:S253,AA150:AA253),SUMPRODUCT(H150:H253,AA150:AA253))</f>
        <v>1639.7102105435652</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479522.82537373464</v>
      </c>
      <c r="Z269" s="293">
        <f>SUMPRODUCT(I150:I253,Z150:Z253)</f>
        <v>752861.60974820436</v>
      </c>
      <c r="AA269" s="293">
        <f>IF(AA149="kW",SUMPRODUCT(N150:N253,T150:T253,AA150:AA253),SUMPRODUCT(I150:I253,AA150:AA253))</f>
        <v>1592.1653062765611</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419521.9107655689</v>
      </c>
      <c r="Z270" s="293">
        <f>SUMPRODUCT(J150:J253,Z150:Z253)</f>
        <v>752010.01208293694</v>
      </c>
      <c r="AA270" s="293">
        <f>IF(AA149="kW",SUMPRODUCT(N150:N253,U150:U253,AA150:AA253),SUMPRODUCT(J150:J253,AA150:AA253))</f>
        <v>1590.3019882597673</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419094.94104896259</v>
      </c>
      <c r="Z271" s="293">
        <f>SUMPRODUCT(K150:K253,Z150:Z253)</f>
        <v>752010.01208293694</v>
      </c>
      <c r="AA271" s="293">
        <f>IF(AA149="kW",SUMPRODUCT(N150:N253,V150:V253,AA150:AA253),SUMPRODUCT(K150:K253,AA150:AA253))</f>
        <v>1590.3019882597673</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365282.94104896259</v>
      </c>
      <c r="Z272" s="328">
        <f>SUMPRODUCT(L150:L253,Z150:Z253)</f>
        <v>718312.29702757706</v>
      </c>
      <c r="AA272" s="328">
        <f>IF(AA149="kW",SUMPRODUCT(N150:N253,W150:W253,AA150:AA253),SUMPRODUCT(L150:L253,AA150:AA253))</f>
        <v>1503.4965296332498</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594</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250</v>
      </c>
      <c r="C275" s="283"/>
      <c r="D275" s="594" t="s">
        <v>529</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00" t="s">
        <v>212</v>
      </c>
      <c r="C276" s="802" t="s">
        <v>33</v>
      </c>
      <c r="D276" s="286" t="s">
        <v>425</v>
      </c>
      <c r="E276" s="804" t="s">
        <v>210</v>
      </c>
      <c r="F276" s="805"/>
      <c r="G276" s="805"/>
      <c r="H276" s="805"/>
      <c r="I276" s="805"/>
      <c r="J276" s="805"/>
      <c r="K276" s="805"/>
      <c r="L276" s="805"/>
      <c r="M276" s="806"/>
      <c r="N276" s="810" t="s">
        <v>214</v>
      </c>
      <c r="O276" s="286" t="s">
        <v>426</v>
      </c>
      <c r="P276" s="804" t="s">
        <v>213</v>
      </c>
      <c r="Q276" s="805"/>
      <c r="R276" s="805"/>
      <c r="S276" s="805"/>
      <c r="T276" s="805"/>
      <c r="U276" s="805"/>
      <c r="V276" s="805"/>
      <c r="W276" s="805"/>
      <c r="X276" s="806"/>
      <c r="Y276" s="807" t="s">
        <v>245</v>
      </c>
      <c r="Z276" s="808"/>
      <c r="AA276" s="808"/>
      <c r="AB276" s="808"/>
      <c r="AC276" s="808"/>
      <c r="AD276" s="808"/>
      <c r="AE276" s="808"/>
      <c r="AF276" s="808"/>
      <c r="AG276" s="808"/>
      <c r="AH276" s="808"/>
      <c r="AI276" s="808"/>
      <c r="AJ276" s="808"/>
      <c r="AK276" s="808"/>
      <c r="AL276" s="808"/>
      <c r="AM276" s="809"/>
    </row>
    <row r="277" spans="1:39" ht="60.75" customHeight="1">
      <c r="B277" s="801"/>
      <c r="C277" s="803"/>
      <c r="D277" s="287">
        <v>2013</v>
      </c>
      <c r="E277" s="287">
        <v>2014</v>
      </c>
      <c r="F277" s="287">
        <v>2015</v>
      </c>
      <c r="G277" s="287">
        <v>2016</v>
      </c>
      <c r="H277" s="287">
        <v>2017</v>
      </c>
      <c r="I277" s="287">
        <v>2018</v>
      </c>
      <c r="J277" s="287">
        <v>2019</v>
      </c>
      <c r="K277" s="287">
        <v>2020</v>
      </c>
      <c r="L277" s="287">
        <v>2021</v>
      </c>
      <c r="M277" s="287">
        <v>2022</v>
      </c>
      <c r="N277" s="811"/>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General Service &lt;50 kW</v>
      </c>
      <c r="AA277" s="287" t="str">
        <f>'1.  LRAMVA Summary'!F50</f>
        <v>General Service 50 - 2,999 kW</v>
      </c>
      <c r="AB277" s="287" t="str">
        <f>'1.  LRAMVA Summary'!G50</f>
        <v>General Service 3,000 - 4,999 kW</v>
      </c>
      <c r="AC277" s="287" t="str">
        <f>'1.  LRAMVA Summary'!H50</f>
        <v>Sentinel Lighting</v>
      </c>
      <c r="AD277" s="287" t="str">
        <f>'1.  LRAMVA Summary'!I50</f>
        <v>Street Lighting</v>
      </c>
      <c r="AE277" s="287" t="str">
        <f>'1.  LRAMVA Summary'!J50</f>
        <v>Unmetered Scattered Load</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v>
      </c>
      <c r="AD278" s="293" t="str">
        <f>'1.  LRAMVA Summary'!I51</f>
        <v>kW</v>
      </c>
      <c r="AE278" s="293" t="str">
        <f>'1.  LRAMVA Summary'!J51</f>
        <v>kWh</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f>'7.  Persistence Report'!AS76+'7.  Persistence Report'!AS77</f>
        <v>8577.1848378722952</v>
      </c>
      <c r="E279" s="297">
        <f>'7.  Persistence Report'!AT76+'7.  Persistence Report'!AT77</f>
        <v>8577.1848378722952</v>
      </c>
      <c r="F279" s="297">
        <f>'7.  Persistence Report'!AU76+'7.  Persistence Report'!AU77</f>
        <v>8577.1848378722952</v>
      </c>
      <c r="G279" s="297">
        <f>'7.  Persistence Report'!AV76+'7.  Persistence Report'!AV77</f>
        <v>8577.1848378722952</v>
      </c>
      <c r="H279" s="297">
        <f>'7.  Persistence Report'!AW76+'7.  Persistence Report'!AW77</f>
        <v>6215.3902216221486</v>
      </c>
      <c r="I279" s="297">
        <f>'7.  Persistence Report'!AX76+'7.  Persistence Report'!AX77</f>
        <v>0</v>
      </c>
      <c r="J279" s="297">
        <f>'7.  Persistence Report'!AY76+'7.  Persistence Report'!AY77</f>
        <v>0</v>
      </c>
      <c r="K279" s="297">
        <f>'7.  Persistence Report'!AZ76+'7.  Persistence Report'!AZ77</f>
        <v>0</v>
      </c>
      <c r="L279" s="297">
        <f>'7.  Persistence Report'!BA76+'7.  Persistence Report'!BA77</f>
        <v>0</v>
      </c>
      <c r="M279" s="297">
        <f>'7.  Persistence Report'!BB76+'7.  Persistence Report'!BB77</f>
        <v>0</v>
      </c>
      <c r="N279" s="293"/>
      <c r="O279" s="297">
        <f>'7.  Persistence Report'!N76+'7.  Persistence Report'!N77</f>
        <v>1.2396575554739475</v>
      </c>
      <c r="P279" s="297">
        <f>'7.  Persistence Report'!O76+'7.  Persistence Report'!O77</f>
        <v>1.2396575554739475</v>
      </c>
      <c r="Q279" s="297">
        <f>'7.  Persistence Report'!P76+'7.  Persistence Report'!P77</f>
        <v>1.2396575554739475</v>
      </c>
      <c r="R279" s="297">
        <f>'7.  Persistence Report'!Q76+'7.  Persistence Report'!Q77</f>
        <v>1.2396575554739475</v>
      </c>
      <c r="S279" s="297">
        <f>'7.  Persistence Report'!R76+'7.  Persistence Report'!R77</f>
        <v>0.91346844495935231</v>
      </c>
      <c r="T279" s="297">
        <f>'7.  Persistence Report'!S76+'7.  Persistence Report'!S77</f>
        <v>0</v>
      </c>
      <c r="U279" s="297">
        <f>'7.  Persistence Report'!T76+'7.  Persistence Report'!T77</f>
        <v>0</v>
      </c>
      <c r="V279" s="297">
        <f>'7.  Persistence Report'!U76+'7.  Persistence Report'!U77</f>
        <v>0</v>
      </c>
      <c r="W279" s="297">
        <f>'7.  Persistence Report'!V76+'7.  Persistence Report'!V77</f>
        <v>0</v>
      </c>
      <c r="X279" s="297">
        <f>'7.  Persistence Report'!W76+'7.  Persistence Report'!W77</f>
        <v>0</v>
      </c>
      <c r="Y279" s="412">
        <v>1</v>
      </c>
      <c r="Z279" s="412"/>
      <c r="AA279" s="412"/>
      <c r="AB279" s="412"/>
      <c r="AC279" s="412"/>
      <c r="AD279" s="412"/>
      <c r="AE279" s="412"/>
      <c r="AF279" s="412"/>
      <c r="AG279" s="412"/>
      <c r="AH279" s="412"/>
      <c r="AI279" s="412"/>
      <c r="AJ279" s="412"/>
      <c r="AK279" s="412"/>
      <c r="AL279" s="412"/>
      <c r="AM279" s="298">
        <f>SUM(Y279:AL279)</f>
        <v>1</v>
      </c>
    </row>
    <row r="280" spans="1:39" ht="15" outlineLevel="1">
      <c r="B280" s="296" t="s">
        <v>251</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f>'7.  Persistence Report'!AS75</f>
        <v>11452.63622</v>
      </c>
      <c r="E282" s="297">
        <f>'7.  Persistence Report'!AT75</f>
        <v>11452.63622</v>
      </c>
      <c r="F282" s="297">
        <f>'7.  Persistence Report'!AU75</f>
        <v>11452.63622</v>
      </c>
      <c r="G282" s="297">
        <f>'7.  Persistence Report'!AV75</f>
        <v>11452.63622</v>
      </c>
      <c r="H282" s="297">
        <f>'7.  Persistence Report'!AW75</f>
        <v>0</v>
      </c>
      <c r="I282" s="297">
        <f>'7.  Persistence Report'!AX75</f>
        <v>0</v>
      </c>
      <c r="J282" s="297">
        <f>'7.  Persistence Report'!AY75</f>
        <v>0</v>
      </c>
      <c r="K282" s="297">
        <f>'7.  Persistence Report'!AZ75</f>
        <v>0</v>
      </c>
      <c r="L282" s="297">
        <f>'7.  Persistence Report'!BA75</f>
        <v>0</v>
      </c>
      <c r="M282" s="297">
        <f>'7.  Persistence Report'!BB75</f>
        <v>0</v>
      </c>
      <c r="N282" s="293"/>
      <c r="O282" s="297">
        <f>'7.  Persistence Report'!N75</f>
        <v>6.4230170700000002</v>
      </c>
      <c r="P282" s="297">
        <f>'7.  Persistence Report'!O75</f>
        <v>6.4230170700000002</v>
      </c>
      <c r="Q282" s="297">
        <f>'7.  Persistence Report'!P75</f>
        <v>6.4230170700000002</v>
      </c>
      <c r="R282" s="297">
        <f>'7.  Persistence Report'!Q75</f>
        <v>6.4230170700000002</v>
      </c>
      <c r="S282" s="297">
        <f>'7.  Persistence Report'!R75</f>
        <v>0</v>
      </c>
      <c r="T282" s="297">
        <f>'7.  Persistence Report'!S75</f>
        <v>0</v>
      </c>
      <c r="U282" s="297">
        <f>'7.  Persistence Report'!T75</f>
        <v>0</v>
      </c>
      <c r="V282" s="297">
        <f>'7.  Persistence Report'!U75</f>
        <v>0</v>
      </c>
      <c r="W282" s="297">
        <f>'7.  Persistence Report'!V75</f>
        <v>0</v>
      </c>
      <c r="X282" s="297">
        <f>'7.  Persistence Report'!W75</f>
        <v>0</v>
      </c>
      <c r="Y282" s="412">
        <v>1</v>
      </c>
      <c r="Z282" s="412"/>
      <c r="AA282" s="412"/>
      <c r="AB282" s="412"/>
      <c r="AC282" s="412"/>
      <c r="AD282" s="412"/>
      <c r="AE282" s="412"/>
      <c r="AF282" s="412"/>
      <c r="AG282" s="412"/>
      <c r="AH282" s="412"/>
      <c r="AI282" s="412"/>
      <c r="AJ282" s="412"/>
      <c r="AK282" s="412"/>
      <c r="AL282" s="412"/>
      <c r="AM282" s="298">
        <f>SUM(Y282:AL282)</f>
        <v>1</v>
      </c>
    </row>
    <row r="283" spans="1:39" ht="15" outlineLevel="1">
      <c r="B283" s="296" t="s">
        <v>251</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f>'7.  Persistence Report'!AS84</f>
        <v>263999.02763977001</v>
      </c>
      <c r="E285" s="297">
        <f>'7.  Persistence Report'!AT84</f>
        <v>263999.02763977001</v>
      </c>
      <c r="F285" s="297">
        <f>'7.  Persistence Report'!AU84</f>
        <v>263999.02763977001</v>
      </c>
      <c r="G285" s="297">
        <f>'7.  Persistence Report'!AV84</f>
        <v>263999.02763977001</v>
      </c>
      <c r="H285" s="297">
        <f>'7.  Persistence Report'!AW84</f>
        <v>263999.02763977001</v>
      </c>
      <c r="I285" s="297">
        <f>'7.  Persistence Report'!AX84</f>
        <v>263999.02763977001</v>
      </c>
      <c r="J285" s="297">
        <f>'7.  Persistence Report'!AY84</f>
        <v>263999.02763977001</v>
      </c>
      <c r="K285" s="297">
        <f>'7.  Persistence Report'!AZ84</f>
        <v>263999.02763977001</v>
      </c>
      <c r="L285" s="297">
        <f>'7.  Persistence Report'!BA84</f>
        <v>263999.02763977001</v>
      </c>
      <c r="M285" s="297">
        <f>'7.  Persistence Report'!BB84</f>
        <v>263999.02763977001</v>
      </c>
      <c r="N285" s="293"/>
      <c r="O285" s="297">
        <f>'7.  Persistence Report'!N84</f>
        <v>164.32194618900002</v>
      </c>
      <c r="P285" s="297">
        <f>'7.  Persistence Report'!O84</f>
        <v>164.32194618900002</v>
      </c>
      <c r="Q285" s="297">
        <f>'7.  Persistence Report'!P84</f>
        <v>164.32194618900002</v>
      </c>
      <c r="R285" s="297">
        <f>'7.  Persistence Report'!Q84</f>
        <v>164.32194618900002</v>
      </c>
      <c r="S285" s="297">
        <f>'7.  Persistence Report'!R84</f>
        <v>164.32194618900002</v>
      </c>
      <c r="T285" s="297">
        <f>'7.  Persistence Report'!S84</f>
        <v>164.32194618900002</v>
      </c>
      <c r="U285" s="297">
        <f>'7.  Persistence Report'!T84</f>
        <v>164.32194618900002</v>
      </c>
      <c r="V285" s="297">
        <f>'7.  Persistence Report'!U84</f>
        <v>164.32194618900002</v>
      </c>
      <c r="W285" s="297">
        <f>'7.  Persistence Report'!V84</f>
        <v>164.32194618900002</v>
      </c>
      <c r="X285" s="297">
        <f>'7.  Persistence Report'!W84</f>
        <v>164.32194618900002</v>
      </c>
      <c r="Y285" s="412">
        <v>1</v>
      </c>
      <c r="Z285" s="412"/>
      <c r="AA285" s="412"/>
      <c r="AB285" s="412"/>
      <c r="AC285" s="412"/>
      <c r="AD285" s="412"/>
      <c r="AE285" s="412"/>
      <c r="AF285" s="412"/>
      <c r="AG285" s="412"/>
      <c r="AH285" s="412"/>
      <c r="AI285" s="412"/>
      <c r="AJ285" s="412"/>
      <c r="AK285" s="412"/>
      <c r="AL285" s="412"/>
      <c r="AM285" s="298">
        <f>SUM(Y285:AL285)</f>
        <v>1</v>
      </c>
    </row>
    <row r="286" spans="1:39" ht="15" outlineLevel="1">
      <c r="B286" s="296" t="s">
        <v>251</v>
      </c>
      <c r="C286" s="293" t="s">
        <v>164</v>
      </c>
      <c r="D286" s="297">
        <f>'7.  Persistence Report'!AS95</f>
        <v>6869.6797703000011</v>
      </c>
      <c r="E286" s="297">
        <f>'7.  Persistence Report'!AT95</f>
        <v>6869.6797703000011</v>
      </c>
      <c r="F286" s="297">
        <f>'7.  Persistence Report'!AU95</f>
        <v>6869.6797703000011</v>
      </c>
      <c r="G286" s="297">
        <f>'7.  Persistence Report'!AV95</f>
        <v>6869.6797703000011</v>
      </c>
      <c r="H286" s="297">
        <f>'7.  Persistence Report'!AW95</f>
        <v>6869.6797703000011</v>
      </c>
      <c r="I286" s="297">
        <f>'7.  Persistence Report'!AX95</f>
        <v>6869.6797703000011</v>
      </c>
      <c r="J286" s="297">
        <f>'7.  Persistence Report'!AY95</f>
        <v>6869.6797703000011</v>
      </c>
      <c r="K286" s="297">
        <f>'7.  Persistence Report'!AZ95</f>
        <v>6869.6797703000011</v>
      </c>
      <c r="L286" s="297">
        <f>'7.  Persistence Report'!BA95</f>
        <v>6869.6797703000011</v>
      </c>
      <c r="M286" s="297">
        <f>'7.  Persistence Report'!BB95</f>
        <v>6869.6797703000011</v>
      </c>
      <c r="N286" s="470"/>
      <c r="O286" s="297">
        <f>'7.  Persistence Report'!N95</f>
        <v>3.9861615290000003</v>
      </c>
      <c r="P286" s="297">
        <f>'7.  Persistence Report'!O95</f>
        <v>3.9861615290000003</v>
      </c>
      <c r="Q286" s="297">
        <f>'7.  Persistence Report'!P95</f>
        <v>3.9861615290000003</v>
      </c>
      <c r="R286" s="297">
        <f>'7.  Persistence Report'!Q95</f>
        <v>3.9861615290000003</v>
      </c>
      <c r="S286" s="297">
        <f>'7.  Persistence Report'!R95</f>
        <v>3.9861615290000003</v>
      </c>
      <c r="T286" s="297">
        <f>'7.  Persistence Report'!S95</f>
        <v>3.9861615290000003</v>
      </c>
      <c r="U286" s="297">
        <f>'7.  Persistence Report'!T95</f>
        <v>3.9861615290000003</v>
      </c>
      <c r="V286" s="297">
        <f>'7.  Persistence Report'!U95</f>
        <v>3.9861615290000003</v>
      </c>
      <c r="W286" s="297">
        <f>'7.  Persistence Report'!V95</f>
        <v>3.9861615290000003</v>
      </c>
      <c r="X286" s="297">
        <f>'7.  Persistence Report'!W95</f>
        <v>3.9861615290000003</v>
      </c>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f>'7.  Persistence Report'!AS74</f>
        <v>50399.032233158003</v>
      </c>
      <c r="E288" s="297">
        <f>'7.  Persistence Report'!AT74</f>
        <v>50399.032233158003</v>
      </c>
      <c r="F288" s="297">
        <f>'7.  Persistence Report'!AU74</f>
        <v>48456.861294661001</v>
      </c>
      <c r="G288" s="297">
        <f>'7.  Persistence Report'!AV74</f>
        <v>41052.961123141999</v>
      </c>
      <c r="H288" s="297">
        <f>'7.  Persistence Report'!AW74</f>
        <v>41052.961123141999</v>
      </c>
      <c r="I288" s="297">
        <f>'7.  Persistence Report'!AX74</f>
        <v>41052.961123141999</v>
      </c>
      <c r="J288" s="297">
        <f>'7.  Persistence Report'!AY74</f>
        <v>41052.961123141999</v>
      </c>
      <c r="K288" s="297">
        <f>'7.  Persistence Report'!AZ74</f>
        <v>41018.747788788001</v>
      </c>
      <c r="L288" s="297">
        <f>'7.  Persistence Report'!BA74</f>
        <v>29827.524156551</v>
      </c>
      <c r="M288" s="297">
        <f>'7.  Persistence Report'!BB74</f>
        <v>29827.524156551</v>
      </c>
      <c r="N288" s="293"/>
      <c r="O288" s="297">
        <f>'7.  Persistence Report'!N74</f>
        <v>3.377902003</v>
      </c>
      <c r="P288" s="297">
        <f>'7.  Persistence Report'!O74</f>
        <v>3.377902003</v>
      </c>
      <c r="Q288" s="297">
        <f>'7.  Persistence Report'!P74</f>
        <v>3.2559777580000002</v>
      </c>
      <c r="R288" s="297">
        <f>'7.  Persistence Report'!Q74</f>
        <v>2.7911809019999998</v>
      </c>
      <c r="S288" s="297">
        <f>'7.  Persistence Report'!R74</f>
        <v>2.7911809019999998</v>
      </c>
      <c r="T288" s="297">
        <f>'7.  Persistence Report'!S74</f>
        <v>2.7911809019999998</v>
      </c>
      <c r="U288" s="297">
        <f>'7.  Persistence Report'!T74</f>
        <v>2.7911809019999998</v>
      </c>
      <c r="V288" s="297">
        <f>'7.  Persistence Report'!U74</f>
        <v>2.7872752709999999</v>
      </c>
      <c r="W288" s="297">
        <f>'7.  Persistence Report'!V74</f>
        <v>2.0847204779999999</v>
      </c>
      <c r="X288" s="297">
        <f>'7.  Persistence Report'!W74</f>
        <v>2.0847204779999999</v>
      </c>
      <c r="Y288" s="412">
        <v>1</v>
      </c>
      <c r="Z288" s="412"/>
      <c r="AA288" s="412"/>
      <c r="AB288" s="412"/>
      <c r="AC288" s="412"/>
      <c r="AD288" s="412"/>
      <c r="AE288" s="412"/>
      <c r="AF288" s="412"/>
      <c r="AG288" s="412"/>
      <c r="AH288" s="412"/>
      <c r="AI288" s="412"/>
      <c r="AJ288" s="412"/>
      <c r="AK288" s="412"/>
      <c r="AL288" s="412"/>
      <c r="AM288" s="298">
        <f>SUM(Y288:AL288)</f>
        <v>1</v>
      </c>
    </row>
    <row r="289" spans="1:39" ht="15" outlineLevel="1">
      <c r="B289" s="296" t="s">
        <v>251</v>
      </c>
      <c r="C289" s="293" t="s">
        <v>164</v>
      </c>
      <c r="D289" s="297">
        <f>'7.  Persistence Report'!AS92</f>
        <v>154</v>
      </c>
      <c r="E289" s="297">
        <f>'7.  Persistence Report'!AT92</f>
        <v>154</v>
      </c>
      <c r="F289" s="297">
        <f>'7.  Persistence Report'!AU92</f>
        <v>147</v>
      </c>
      <c r="G289" s="297">
        <f>'7.  Persistence Report'!AV92</f>
        <v>127</v>
      </c>
      <c r="H289" s="297">
        <f>'7.  Persistence Report'!AW92</f>
        <v>127</v>
      </c>
      <c r="I289" s="297">
        <f>'7.  Persistence Report'!AX92</f>
        <v>127</v>
      </c>
      <c r="J289" s="297">
        <f>'7.  Persistence Report'!AY92</f>
        <v>127</v>
      </c>
      <c r="K289" s="297">
        <f>'7.  Persistence Report'!AZ92</f>
        <v>127</v>
      </c>
      <c r="L289" s="297">
        <f>'7.  Persistence Report'!BA92</f>
        <v>106</v>
      </c>
      <c r="M289" s="297">
        <f>'7.  Persistence Report'!BB92</f>
        <v>106</v>
      </c>
      <c r="N289" s="470"/>
      <c r="O289" s="297">
        <f>'7.  Persistence Report'!N92</f>
        <v>1.0999999999999999E-2</v>
      </c>
      <c r="P289" s="297">
        <f>'7.  Persistence Report'!O92</f>
        <v>1.0999999999999999E-2</v>
      </c>
      <c r="Q289" s="297">
        <f>'7.  Persistence Report'!P92</f>
        <v>0.01</v>
      </c>
      <c r="R289" s="297">
        <f>'7.  Persistence Report'!Q92</f>
        <v>8.9999999999999993E-3</v>
      </c>
      <c r="S289" s="297">
        <f>'7.  Persistence Report'!R92</f>
        <v>8.9999999999999993E-3</v>
      </c>
      <c r="T289" s="297">
        <f>'7.  Persistence Report'!S92</f>
        <v>8.9999999999999993E-3</v>
      </c>
      <c r="U289" s="297">
        <f>'7.  Persistence Report'!T92</f>
        <v>8.9999999999999993E-3</v>
      </c>
      <c r="V289" s="297">
        <f>'7.  Persistence Report'!U92</f>
        <v>8.9999999999999993E-3</v>
      </c>
      <c r="W289" s="297">
        <f>'7.  Persistence Report'!V92</f>
        <v>8.0000000000000002E-3</v>
      </c>
      <c r="X289" s="297">
        <f>'7.  Persistence Report'!W92</f>
        <v>8.0000000000000002E-3</v>
      </c>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f>'7.  Persistence Report'!AS78</f>
        <v>112337.225232</v>
      </c>
      <c r="E291" s="297">
        <f>'7.  Persistence Report'!AT78</f>
        <v>112337.225232</v>
      </c>
      <c r="F291" s="297">
        <f>'7.  Persistence Report'!AU78</f>
        <v>105568.63692631701</v>
      </c>
      <c r="G291" s="297">
        <f>'7.  Persistence Report'!AV78</f>
        <v>82469.163114135998</v>
      </c>
      <c r="H291" s="297">
        <f>'7.  Persistence Report'!AW78</f>
        <v>82469.163114135998</v>
      </c>
      <c r="I291" s="297">
        <f>'7.  Persistence Report'!AX78</f>
        <v>82469.163114135998</v>
      </c>
      <c r="J291" s="297">
        <f>'7.  Persistence Report'!AY78</f>
        <v>82469.163114135998</v>
      </c>
      <c r="K291" s="297">
        <f>'7.  Persistence Report'!AZ78</f>
        <v>82371.977410752006</v>
      </c>
      <c r="L291" s="297">
        <f>'7.  Persistence Report'!BA78</f>
        <v>69270.047260847001</v>
      </c>
      <c r="M291" s="297">
        <f>'7.  Persistence Report'!BB78</f>
        <v>69270.047260847001</v>
      </c>
      <c r="N291" s="293"/>
      <c r="O291" s="297">
        <f>'7.  Persistence Report'!N78</f>
        <v>7.7398420750000003</v>
      </c>
      <c r="P291" s="297">
        <f>'7.  Persistence Report'!O78</f>
        <v>7.7398420750000003</v>
      </c>
      <c r="Q291" s="297">
        <f>'7.  Persistence Report'!P78</f>
        <v>7.3149283829999998</v>
      </c>
      <c r="R291" s="297">
        <f>'7.  Persistence Report'!Q78</f>
        <v>5.8648058069999998</v>
      </c>
      <c r="S291" s="297">
        <f>'7.  Persistence Report'!R78</f>
        <v>5.8648058069999998</v>
      </c>
      <c r="T291" s="297">
        <f>'7.  Persistence Report'!S78</f>
        <v>5.8648058069999998</v>
      </c>
      <c r="U291" s="297">
        <f>'7.  Persistence Report'!T78</f>
        <v>5.8648058069999998</v>
      </c>
      <c r="V291" s="297">
        <f>'7.  Persistence Report'!U78</f>
        <v>5.8537115489999998</v>
      </c>
      <c r="W291" s="297">
        <f>'7.  Persistence Report'!V78</f>
        <v>5.0312077620000002</v>
      </c>
      <c r="X291" s="297">
        <f>'7.  Persistence Report'!W78</f>
        <v>5.0312077620000002</v>
      </c>
      <c r="Y291" s="412">
        <v>1</v>
      </c>
      <c r="Z291" s="412"/>
      <c r="AA291" s="412"/>
      <c r="AB291" s="412"/>
      <c r="AC291" s="412"/>
      <c r="AD291" s="412"/>
      <c r="AE291" s="412"/>
      <c r="AF291" s="412"/>
      <c r="AG291" s="412"/>
      <c r="AH291" s="412"/>
      <c r="AI291" s="412"/>
      <c r="AJ291" s="412"/>
      <c r="AK291" s="412"/>
      <c r="AL291" s="412"/>
      <c r="AM291" s="298">
        <f>SUM(Y291:AL291)</f>
        <v>1</v>
      </c>
    </row>
    <row r="292" spans="1:39" ht="15" outlineLevel="1">
      <c r="B292" s="296" t="s">
        <v>251</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outlineLevel="1">
      <c r="B295" s="296" t="s">
        <v>251</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ht="15" outlineLevel="1">
      <c r="B298" s="296" t="s">
        <v>251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488</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251</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c r="E303" s="297"/>
      <c r="F303" s="297"/>
      <c r="G303" s="297"/>
      <c r="H303" s="297"/>
      <c r="I303" s="297"/>
      <c r="J303" s="297"/>
      <c r="K303" s="297"/>
      <c r="L303" s="297"/>
      <c r="M303" s="297"/>
      <c r="N303" s="293"/>
      <c r="O303" s="297"/>
      <c r="P303" s="297"/>
      <c r="Q303" s="297"/>
      <c r="R303" s="297"/>
      <c r="S303" s="297"/>
      <c r="T303" s="297"/>
      <c r="U303" s="297"/>
      <c r="V303" s="297"/>
      <c r="W303" s="297"/>
      <c r="X303" s="297"/>
      <c r="Y303" s="412"/>
      <c r="Z303" s="412"/>
      <c r="AA303" s="412"/>
      <c r="AB303" s="412"/>
      <c r="AC303" s="412"/>
      <c r="AD303" s="412"/>
      <c r="AE303" s="412"/>
      <c r="AF303" s="412"/>
      <c r="AG303" s="412"/>
      <c r="AH303" s="412"/>
      <c r="AI303" s="412"/>
      <c r="AJ303" s="412"/>
      <c r="AK303" s="412"/>
      <c r="AL303" s="412"/>
      <c r="AM303" s="298">
        <f>SUM(Y303:AL303)</f>
        <v>0</v>
      </c>
    </row>
    <row r="304" spans="1:39" ht="15" outlineLevel="1">
      <c r="B304" s="296" t="s">
        <v>251</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f>'7.  Persistence Report'!AS89</f>
        <v>965813.82789942005</v>
      </c>
      <c r="E307" s="297">
        <f>'7.  Persistence Report'!AT89</f>
        <v>943410.53890164697</v>
      </c>
      <c r="F307" s="297">
        <f>'7.  Persistence Report'!AU89</f>
        <v>925102.40983188304</v>
      </c>
      <c r="G307" s="297">
        <f>'7.  Persistence Report'!AV89</f>
        <v>873829.01622882497</v>
      </c>
      <c r="H307" s="297">
        <f>'7.  Persistence Report'!AW89</f>
        <v>827191.92734805902</v>
      </c>
      <c r="I307" s="297">
        <f>'7.  Persistence Report'!AX89</f>
        <v>822875.05332622398</v>
      </c>
      <c r="J307" s="297">
        <f>'7.  Persistence Report'!AY89</f>
        <v>822875.05332622398</v>
      </c>
      <c r="K307" s="297">
        <f>'7.  Persistence Report'!AZ89</f>
        <v>821913.87399065797</v>
      </c>
      <c r="L307" s="297">
        <f>'7.  Persistence Report'!BA89</f>
        <v>807224.57488096901</v>
      </c>
      <c r="M307" s="297">
        <f>'7.  Persistence Report'!BB89</f>
        <v>775755.61747363699</v>
      </c>
      <c r="N307" s="297">
        <v>12</v>
      </c>
      <c r="O307" s="297">
        <f>'7.  Persistence Report'!N89</f>
        <v>230.98080175199999</v>
      </c>
      <c r="P307" s="297">
        <f>'7.  Persistence Report'!O89</f>
        <v>223.77291988299999</v>
      </c>
      <c r="Q307" s="297">
        <f>'7.  Persistence Report'!P89</f>
        <v>217.88258692299999</v>
      </c>
      <c r="R307" s="297">
        <f>'7.  Persistence Report'!Q89</f>
        <v>201.386233901</v>
      </c>
      <c r="S307" s="297">
        <f>'7.  Persistence Report'!R89</f>
        <v>186.393958481</v>
      </c>
      <c r="T307" s="297">
        <f>'7.  Persistence Report'!S89</f>
        <v>185.72877227500001</v>
      </c>
      <c r="U307" s="297">
        <f>'7.  Persistence Report'!T89</f>
        <v>185.72877227500001</v>
      </c>
      <c r="V307" s="297">
        <f>'7.  Persistence Report'!U89</f>
        <v>185.696842627</v>
      </c>
      <c r="W307" s="297">
        <f>'7.  Persistence Report'!V89</f>
        <v>181.13405136200001</v>
      </c>
      <c r="X307" s="297">
        <f>'7.  Persistence Report'!W89</f>
        <v>176.28500636199999</v>
      </c>
      <c r="Y307" s="417"/>
      <c r="Z307" s="505">
        <v>0.5</v>
      </c>
      <c r="AA307" s="505">
        <v>0.5</v>
      </c>
      <c r="AB307" s="505"/>
      <c r="AC307" s="417"/>
      <c r="AD307" s="417"/>
      <c r="AE307" s="417"/>
      <c r="AF307" s="417"/>
      <c r="AG307" s="417"/>
      <c r="AH307" s="417"/>
      <c r="AI307" s="417"/>
      <c r="AJ307" s="417"/>
      <c r="AK307" s="417"/>
      <c r="AL307" s="417"/>
      <c r="AM307" s="298">
        <f>SUM(Y307:AL307)</f>
        <v>1</v>
      </c>
    </row>
    <row r="308" spans="1:39" ht="15" outlineLevel="1">
      <c r="B308" s="296" t="s">
        <v>251</v>
      </c>
      <c r="C308" s="293" t="s">
        <v>164</v>
      </c>
      <c r="D308" s="297">
        <f>'7.  Persistence Report'!AS97</f>
        <v>114259.5655</v>
      </c>
      <c r="E308" s="297">
        <f>'7.  Persistence Report'!AT97</f>
        <v>110928.22139999999</v>
      </c>
      <c r="F308" s="297">
        <f>'7.  Persistence Report'!AU97</f>
        <v>101941.4635</v>
      </c>
      <c r="G308" s="297">
        <f>'7.  Persistence Report'!AV97</f>
        <v>93126.909180000002</v>
      </c>
      <c r="H308" s="297">
        <f>'7.  Persistence Report'!AW97</f>
        <v>90939.779720000006</v>
      </c>
      <c r="I308" s="297">
        <f>'7.  Persistence Report'!AX97</f>
        <v>90525.098299999998</v>
      </c>
      <c r="J308" s="297">
        <f>'7.  Persistence Report'!AY97</f>
        <v>90525.098299999998</v>
      </c>
      <c r="K308" s="297">
        <f>'7.  Persistence Report'!AZ97</f>
        <v>90525.098299999998</v>
      </c>
      <c r="L308" s="297">
        <f>'7.  Persistence Report'!BA97</f>
        <v>90525.098299999998</v>
      </c>
      <c r="M308" s="297">
        <f>'7.  Persistence Report'!BB97</f>
        <v>87502.172059999997</v>
      </c>
      <c r="N308" s="297">
        <f>N307</f>
        <v>12</v>
      </c>
      <c r="O308" s="297">
        <f>'7.  Persistence Report'!N97</f>
        <v>26.180815129999999</v>
      </c>
      <c r="P308" s="297">
        <f>'7.  Persistence Report'!O97</f>
        <v>25.232270450000001</v>
      </c>
      <c r="Q308" s="297">
        <f>'7.  Persistence Report'!P97</f>
        <v>22.673440979999999</v>
      </c>
      <c r="R308" s="297">
        <f>'7.  Persistence Report'!Q97</f>
        <v>20.1636436</v>
      </c>
      <c r="S308" s="297">
        <f>'7.  Persistence Report'!R97</f>
        <v>19.540894949999998</v>
      </c>
      <c r="T308" s="297">
        <f>'7.  Persistence Report'!S97</f>
        <v>19.485403819999998</v>
      </c>
      <c r="U308" s="297">
        <f>'7.  Persistence Report'!T97</f>
        <v>19.485403819999998</v>
      </c>
      <c r="V308" s="297">
        <f>'7.  Persistence Report'!U97</f>
        <v>19.485403819999998</v>
      </c>
      <c r="W308" s="297">
        <f>'7.  Persistence Report'!V97</f>
        <v>19.485403819999998</v>
      </c>
      <c r="X308" s="297">
        <f>'7.  Persistence Report'!W97</f>
        <v>19.08088704</v>
      </c>
      <c r="Y308" s="413">
        <f>Y307</f>
        <v>0</v>
      </c>
      <c r="Z308" s="413">
        <f>Z307</f>
        <v>0.5</v>
      </c>
      <c r="AA308" s="413">
        <f t="shared" ref="AA308:AL308" si="86">AA307</f>
        <v>0.5</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f>'7.  Persistence Report'!AS90</f>
        <v>43953.631271746002</v>
      </c>
      <c r="E310" s="297">
        <f>'7.  Persistence Report'!AT90</f>
        <v>43953.631271746002</v>
      </c>
      <c r="F310" s="297">
        <f>'7.  Persistence Report'!AU90</f>
        <v>43802.530270214003</v>
      </c>
      <c r="G310" s="297">
        <f>'7.  Persistence Report'!AV90</f>
        <v>42980.709700665997</v>
      </c>
      <c r="H310" s="297">
        <f>'7.  Persistence Report'!AW90</f>
        <v>7726.7272241230003</v>
      </c>
      <c r="I310" s="297">
        <f>'7.  Persistence Report'!AX90</f>
        <v>7726.7272241230003</v>
      </c>
      <c r="J310" s="297">
        <f>'7.  Persistence Report'!AY90</f>
        <v>7726.7272241230003</v>
      </c>
      <c r="K310" s="297">
        <f>'7.  Persistence Report'!AZ90</f>
        <v>7726.7272241230003</v>
      </c>
      <c r="L310" s="297">
        <f>'7.  Persistence Report'!BA90</f>
        <v>7726.7272241230003</v>
      </c>
      <c r="M310" s="297">
        <f>'7.  Persistence Report'!BB90</f>
        <v>7726.7272241230003</v>
      </c>
      <c r="N310" s="297">
        <v>12</v>
      </c>
      <c r="O310" s="297">
        <f>'7.  Persistence Report'!N90</f>
        <v>13.85708775</v>
      </c>
      <c r="P310" s="297">
        <f>'7.  Persistence Report'!O90</f>
        <v>13.85708775</v>
      </c>
      <c r="Q310" s="297">
        <f>'7.  Persistence Report'!P90</f>
        <v>13.809746277</v>
      </c>
      <c r="R310" s="297">
        <f>'7.  Persistence Report'!Q90</f>
        <v>13.567245202000001</v>
      </c>
      <c r="S310" s="297">
        <f>'7.  Persistence Report'!R90</f>
        <v>2.049655789</v>
      </c>
      <c r="T310" s="297">
        <f>'7.  Persistence Report'!S90</f>
        <v>2.049655789</v>
      </c>
      <c r="U310" s="297">
        <f>'7.  Persistence Report'!T90</f>
        <v>2.049655789</v>
      </c>
      <c r="V310" s="297">
        <f>'7.  Persistence Report'!U90</f>
        <v>2.049655789</v>
      </c>
      <c r="W310" s="297">
        <f>'7.  Persistence Report'!V90</f>
        <v>2.049655789</v>
      </c>
      <c r="X310" s="297">
        <f>'7.  Persistence Report'!W90</f>
        <v>2.049655789</v>
      </c>
      <c r="Y310" s="417"/>
      <c r="Z310" s="505">
        <v>1</v>
      </c>
      <c r="AA310" s="417"/>
      <c r="AB310" s="417"/>
      <c r="AC310" s="417"/>
      <c r="AD310" s="417"/>
      <c r="AE310" s="417"/>
      <c r="AF310" s="417"/>
      <c r="AG310" s="417"/>
      <c r="AH310" s="417"/>
      <c r="AI310" s="417"/>
      <c r="AJ310" s="417"/>
      <c r="AK310" s="417"/>
      <c r="AL310" s="417"/>
      <c r="AM310" s="298">
        <f>SUM(Y310:AL310)</f>
        <v>1</v>
      </c>
    </row>
    <row r="311" spans="1:39" ht="15" outlineLevel="1">
      <c r="B311" s="296" t="s">
        <v>251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251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outlineLevel="1">
      <c r="B317" s="296" t="s">
        <v>251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f>'7.  Persistence Report'!AS81</f>
        <v>193803.07118789799</v>
      </c>
      <c r="E319" s="297">
        <f>'7.  Persistence Report'!AT81</f>
        <v>193803.07118789799</v>
      </c>
      <c r="F319" s="297">
        <f>'7.  Persistence Report'!AU81</f>
        <v>193803.07118789799</v>
      </c>
      <c r="G319" s="297">
        <f>'7.  Persistence Report'!AV81</f>
        <v>193803.07118789799</v>
      </c>
      <c r="H319" s="297">
        <f>'7.  Persistence Report'!AW81</f>
        <v>0</v>
      </c>
      <c r="I319" s="297">
        <f>'7.  Persistence Report'!AX81</f>
        <v>0</v>
      </c>
      <c r="J319" s="297">
        <f>'7.  Persistence Report'!AY81</f>
        <v>0</v>
      </c>
      <c r="K319" s="297">
        <f>'7.  Persistence Report'!AZ81</f>
        <v>0</v>
      </c>
      <c r="L319" s="297">
        <f>'7.  Persistence Report'!BA81</f>
        <v>0</v>
      </c>
      <c r="M319" s="297">
        <f>'7.  Persistence Report'!BB81</f>
        <v>0</v>
      </c>
      <c r="N319" s="297">
        <v>12</v>
      </c>
      <c r="O319" s="297">
        <f>'7.  Persistence Report'!N81</f>
        <v>35.250706491000003</v>
      </c>
      <c r="P319" s="297">
        <f>'7.  Persistence Report'!O81</f>
        <v>35.250706491000003</v>
      </c>
      <c r="Q319" s="297">
        <f>'7.  Persistence Report'!P81</f>
        <v>35.250706491000003</v>
      </c>
      <c r="R319" s="297">
        <f>'7.  Persistence Report'!Q81</f>
        <v>0</v>
      </c>
      <c r="S319" s="297">
        <f>'7.  Persistence Report'!R81</f>
        <v>0</v>
      </c>
      <c r="T319" s="297">
        <f>'7.  Persistence Report'!S81</f>
        <v>0</v>
      </c>
      <c r="U319" s="297">
        <f>'7.  Persistence Report'!T81</f>
        <v>0</v>
      </c>
      <c r="V319" s="297">
        <f>'7.  Persistence Report'!U81</f>
        <v>0</v>
      </c>
      <c r="W319" s="297">
        <f>'7.  Persistence Report'!V81</f>
        <v>0</v>
      </c>
      <c r="X319" s="297">
        <f>'7.  Persistence Report'!W81</f>
        <v>0</v>
      </c>
      <c r="Y319" s="417"/>
      <c r="Z319" s="417">
        <v>0.25</v>
      </c>
      <c r="AA319" s="505">
        <v>0.75</v>
      </c>
      <c r="AB319" s="417"/>
      <c r="AC319" s="417"/>
      <c r="AD319" s="417"/>
      <c r="AE319" s="417"/>
      <c r="AF319" s="417"/>
      <c r="AG319" s="417"/>
      <c r="AH319" s="417"/>
      <c r="AI319" s="417"/>
      <c r="AJ319" s="417"/>
      <c r="AK319" s="417"/>
      <c r="AL319" s="417"/>
      <c r="AM319" s="298">
        <f>SUM(Y319:AL319)</f>
        <v>1</v>
      </c>
    </row>
    <row r="320" spans="1:39" ht="15" outlineLevel="1">
      <c r="B320" s="296" t="s">
        <v>251</v>
      </c>
      <c r="C320" s="293" t="s">
        <v>164</v>
      </c>
      <c r="D320" s="297">
        <f>'7.  Persistence Report'!AS93</f>
        <v>128.54037959999999</v>
      </c>
      <c r="E320" s="297">
        <f>'7.  Persistence Report'!AT93</f>
        <v>128.54037959999999</v>
      </c>
      <c r="F320" s="297">
        <f>'7.  Persistence Report'!AU93</f>
        <v>128.54037959999999</v>
      </c>
      <c r="G320" s="297">
        <f>'7.  Persistence Report'!AV93</f>
        <v>128.54037959999999</v>
      </c>
      <c r="H320" s="297">
        <f>'7.  Persistence Report'!AW93</f>
        <v>0</v>
      </c>
      <c r="I320" s="297">
        <f>'7.  Persistence Report'!AX93</f>
        <v>0</v>
      </c>
      <c r="J320" s="297">
        <f>'7.  Persistence Report'!AY93</f>
        <v>0</v>
      </c>
      <c r="K320" s="297">
        <f>'7.  Persistence Report'!AZ93</f>
        <v>0</v>
      </c>
      <c r="L320" s="297">
        <f>'7.  Persistence Report'!BA93</f>
        <v>0</v>
      </c>
      <c r="M320" s="297">
        <f>'7.  Persistence Report'!BB93</f>
        <v>0</v>
      </c>
      <c r="N320" s="297">
        <f>N319</f>
        <v>12</v>
      </c>
      <c r="O320" s="297">
        <f>'7.  Persistence Report'!N93</f>
        <v>2.3380121E-2</v>
      </c>
      <c r="P320" s="297">
        <f>'7.  Persistence Report'!O93</f>
        <v>2.3380121E-2</v>
      </c>
      <c r="Q320" s="297">
        <f>'7.  Persistence Report'!P93</f>
        <v>2.3380121E-2</v>
      </c>
      <c r="R320" s="297">
        <f>'7.  Persistence Report'!Q93</f>
        <v>2.3380121E-2</v>
      </c>
      <c r="S320" s="297">
        <f>'7.  Persistence Report'!R93</f>
        <v>0</v>
      </c>
      <c r="T320" s="297">
        <f>'7.  Persistence Report'!S93</f>
        <v>0</v>
      </c>
      <c r="U320" s="297">
        <f>'7.  Persistence Report'!T93</f>
        <v>0</v>
      </c>
      <c r="V320" s="297">
        <f>'7.  Persistence Report'!U93</f>
        <v>0</v>
      </c>
      <c r="W320" s="297">
        <f>'7.  Persistence Report'!V93</f>
        <v>0</v>
      </c>
      <c r="X320" s="297">
        <f>'7.  Persistence Report'!W93</f>
        <v>0</v>
      </c>
      <c r="Y320" s="413">
        <f>Y319</f>
        <v>0</v>
      </c>
      <c r="Z320" s="413">
        <f>Z319</f>
        <v>0.25</v>
      </c>
      <c r="AA320" s="413">
        <f t="shared" ref="AA320:AL320" si="90">AA319</f>
        <v>0.75</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outlineLevel="1">
      <c r="A322" s="511">
        <v>15</v>
      </c>
      <c r="B322" s="316" t="s">
        <v>489</v>
      </c>
      <c r="C322" s="293" t="s">
        <v>25</v>
      </c>
      <c r="D322" s="297"/>
      <c r="E322" s="297"/>
      <c r="F322" s="297"/>
      <c r="G322" s="297"/>
      <c r="H322" s="297"/>
      <c r="I322" s="297"/>
      <c r="J322" s="297"/>
      <c r="K322" s="297"/>
      <c r="L322" s="297"/>
      <c r="M322" s="297"/>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251</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490</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251</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f>'7.  Persistence Report'!AS79</f>
        <v>2554.7669999999998</v>
      </c>
      <c r="E328" s="297">
        <f>'7.  Persistence Report'!AT79</f>
        <v>0</v>
      </c>
      <c r="F328" s="297">
        <f>'7.  Persistence Report'!AU79</f>
        <v>0</v>
      </c>
      <c r="G328" s="297">
        <f>'7.  Persistence Report'!AV79</f>
        <v>0</v>
      </c>
      <c r="H328" s="297">
        <f>'7.  Persistence Report'!AW79</f>
        <v>0</v>
      </c>
      <c r="I328" s="297">
        <f>'7.  Persistence Report'!AX79</f>
        <v>0</v>
      </c>
      <c r="J328" s="297">
        <f>'7.  Persistence Report'!AY79</f>
        <v>0</v>
      </c>
      <c r="K328" s="297">
        <f>'7.  Persistence Report'!AZ79</f>
        <v>0</v>
      </c>
      <c r="L328" s="297">
        <f>'7.  Persistence Report'!BA79</f>
        <v>0</v>
      </c>
      <c r="M328" s="297">
        <f>'7.  Persistence Report'!BB79</f>
        <v>0</v>
      </c>
      <c r="N328" s="293"/>
      <c r="O328" s="297">
        <f>'7.  Persistence Report'!N79</f>
        <v>191.32820000000001</v>
      </c>
      <c r="P328" s="297">
        <f>'7.  Persistence Report'!O79</f>
        <v>0</v>
      </c>
      <c r="Q328" s="297">
        <f>'7.  Persistence Report'!P79</f>
        <v>0</v>
      </c>
      <c r="R328" s="297">
        <f>'7.  Persistence Report'!Q79</f>
        <v>0</v>
      </c>
      <c r="S328" s="297">
        <f>'7.  Persistence Report'!R79</f>
        <v>0</v>
      </c>
      <c r="T328" s="297">
        <f>'7.  Persistence Report'!S79</f>
        <v>0</v>
      </c>
      <c r="U328" s="297">
        <f>'7.  Persistence Report'!T79</f>
        <v>0</v>
      </c>
      <c r="V328" s="297">
        <f>'7.  Persistence Report'!U79</f>
        <v>0</v>
      </c>
      <c r="W328" s="297">
        <f>'7.  Persistence Report'!V79</f>
        <v>0</v>
      </c>
      <c r="X328" s="297">
        <f>'7.  Persistence Report'!W79</f>
        <v>0</v>
      </c>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251</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0</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251</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outlineLevel="1">
      <c r="B336" s="296" t="s">
        <v>251</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f>'7.  Persistence Report'!AS82</f>
        <v>150984</v>
      </c>
      <c r="E338" s="297">
        <f>'7.  Persistence Report'!AT82</f>
        <v>144990</v>
      </c>
      <c r="F338" s="297">
        <f>'7.  Persistence Report'!AU82</f>
        <v>144990</v>
      </c>
      <c r="G338" s="297">
        <f>'7.  Persistence Report'!AV82</f>
        <v>144990</v>
      </c>
      <c r="H338" s="297">
        <f>'7.  Persistence Report'!AW82</f>
        <v>0</v>
      </c>
      <c r="I338" s="297">
        <f>'7.  Persistence Report'!AX82</f>
        <v>0</v>
      </c>
      <c r="J338" s="297">
        <f>'7.  Persistence Report'!AY82</f>
        <v>0</v>
      </c>
      <c r="K338" s="297">
        <f>'7.  Persistence Report'!AZ82</f>
        <v>0</v>
      </c>
      <c r="L338" s="297">
        <f>'7.  Persistence Report'!BA82</f>
        <v>0</v>
      </c>
      <c r="M338" s="297">
        <f>'7.  Persistence Report'!BB82</f>
        <v>0</v>
      </c>
      <c r="N338" s="297">
        <v>12</v>
      </c>
      <c r="O338" s="297">
        <f>'7.  Persistence Report'!N82</f>
        <v>92.34</v>
      </c>
      <c r="P338" s="297">
        <f>'7.  Persistence Report'!O82</f>
        <v>35.64</v>
      </c>
      <c r="Q338" s="297">
        <f>'7.  Persistence Report'!P82</f>
        <v>35.64</v>
      </c>
      <c r="R338" s="297">
        <f>'7.  Persistence Report'!Q82</f>
        <v>35.64</v>
      </c>
      <c r="S338" s="297">
        <f>'7.  Persistence Report'!R82</f>
        <v>0</v>
      </c>
      <c r="T338" s="297">
        <f>'7.  Persistence Report'!S82</f>
        <v>0</v>
      </c>
      <c r="U338" s="297">
        <f>'7.  Persistence Report'!T82</f>
        <v>0</v>
      </c>
      <c r="V338" s="297">
        <f>'7.  Persistence Report'!U82</f>
        <v>0</v>
      </c>
      <c r="W338" s="297">
        <f>'7.  Persistence Report'!V82</f>
        <v>0</v>
      </c>
      <c r="X338" s="297">
        <f>'7.  Persistence Report'!W82</f>
        <v>0</v>
      </c>
      <c r="Y338" s="412"/>
      <c r="Z338" s="417"/>
      <c r="AA338" s="417">
        <v>1</v>
      </c>
      <c r="AB338" s="417"/>
      <c r="AC338" s="471"/>
      <c r="AD338" s="417"/>
      <c r="AE338" s="417"/>
      <c r="AF338" s="417"/>
      <c r="AG338" s="417"/>
      <c r="AH338" s="417"/>
      <c r="AI338" s="417"/>
      <c r="AJ338" s="417"/>
      <c r="AK338" s="417"/>
      <c r="AL338" s="417"/>
      <c r="AM338" s="298">
        <f>SUM(Y338:AL338)</f>
        <v>1</v>
      </c>
    </row>
    <row r="339" spans="1:39" ht="15" outlineLevel="1">
      <c r="B339" s="296" t="s">
        <v>251</v>
      </c>
      <c r="C339" s="293" t="s">
        <v>164</v>
      </c>
      <c r="D339" s="297">
        <f>'7.  Persistence Report'!AS94</f>
        <v>16481.7</v>
      </c>
      <c r="E339" s="297">
        <f>'7.  Persistence Report'!AT94</f>
        <v>22475.7</v>
      </c>
      <c r="F339" s="297">
        <f>'7.  Persistence Report'!AU94</f>
        <v>22475.7</v>
      </c>
      <c r="G339" s="297">
        <f>'7.  Persistence Report'!AV94</f>
        <v>22475.7</v>
      </c>
      <c r="H339" s="297">
        <f>'7.  Persistence Report'!AW94</f>
        <v>167465.70000000001</v>
      </c>
      <c r="I339" s="297">
        <f>'7.  Persistence Report'!AX94</f>
        <v>166282.20000000001</v>
      </c>
      <c r="J339" s="297">
        <f>'7.  Persistence Report'!AY94</f>
        <v>166282.20000000001</v>
      </c>
      <c r="K339" s="297">
        <f>'7.  Persistence Report'!AZ94</f>
        <v>166282.20000000001</v>
      </c>
      <c r="L339" s="297">
        <f>'7.  Persistence Report'!BA94</f>
        <v>166282.20000000001</v>
      </c>
      <c r="M339" s="297">
        <f>'7.  Persistence Report'!BB94</f>
        <v>166282.20000000001</v>
      </c>
      <c r="N339" s="297">
        <f>N338</f>
        <v>12</v>
      </c>
      <c r="O339" s="297">
        <f>'7.  Persistence Report'!N94</f>
        <v>38.423699999999997</v>
      </c>
      <c r="P339" s="297">
        <f>'7.  Persistence Report'!O94</f>
        <v>35.273699999999998</v>
      </c>
      <c r="Q339" s="297">
        <f>'7.  Persistence Report'!P94</f>
        <v>35.273699999999998</v>
      </c>
      <c r="R339" s="297">
        <f>'7.  Persistence Report'!Q94</f>
        <v>35.273699999999998</v>
      </c>
      <c r="S339" s="297">
        <f>'7.  Persistence Report'!R94</f>
        <v>70.913700000000006</v>
      </c>
      <c r="T339" s="297">
        <f>'7.  Persistence Report'!S94</f>
        <v>70.913700000000006</v>
      </c>
      <c r="U339" s="297">
        <f>'7.  Persistence Report'!T94</f>
        <v>70.913700000000006</v>
      </c>
      <c r="V339" s="297">
        <f>'7.  Persistence Report'!U94</f>
        <v>70.913700000000006</v>
      </c>
      <c r="W339" s="297">
        <f>'7.  Persistence Report'!V94</f>
        <v>70.913700000000006</v>
      </c>
      <c r="X339" s="297">
        <f>'7.  Persistence Report'!W94</f>
        <v>70.913700000000006</v>
      </c>
      <c r="Y339" s="413">
        <f>Y338</f>
        <v>0</v>
      </c>
      <c r="Z339" s="413">
        <f>Z338</f>
        <v>0</v>
      </c>
      <c r="AA339" s="413">
        <f t="shared" ref="AA339:AL339" si="96">AA338</f>
        <v>1</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251</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f>'7.  Persistence Report'!AS80</f>
        <v>96815.44</v>
      </c>
      <c r="E344" s="297">
        <f>'7.  Persistence Report'!AT80</f>
        <v>0</v>
      </c>
      <c r="F344" s="297">
        <f>'7.  Persistence Report'!AU80</f>
        <v>0</v>
      </c>
      <c r="G344" s="297">
        <f>'7.  Persistence Report'!AV80</f>
        <v>0</v>
      </c>
      <c r="H344" s="297">
        <f>'7.  Persistence Report'!AW80</f>
        <v>0</v>
      </c>
      <c r="I344" s="297">
        <f>'7.  Persistence Report'!AX80</f>
        <v>0</v>
      </c>
      <c r="J344" s="297">
        <f>'7.  Persistence Report'!AY80</f>
        <v>0</v>
      </c>
      <c r="K344" s="297">
        <f>'7.  Persistence Report'!AZ80</f>
        <v>0</v>
      </c>
      <c r="L344" s="297">
        <f>'7.  Persistence Report'!BA80</f>
        <v>0</v>
      </c>
      <c r="M344" s="297">
        <f>'7.  Persistence Report'!BB80</f>
        <v>0</v>
      </c>
      <c r="N344" s="293"/>
      <c r="O344" s="297">
        <f>'7.  Persistence Report'!N80</f>
        <v>2182.3380000000002</v>
      </c>
      <c r="P344" s="297">
        <f>'7.  Persistence Report'!O80</f>
        <v>0</v>
      </c>
      <c r="Q344" s="297">
        <f>'7.  Persistence Report'!P80</f>
        <v>0</v>
      </c>
      <c r="R344" s="297">
        <f>'7.  Persistence Report'!Q80</f>
        <v>0</v>
      </c>
      <c r="S344" s="297">
        <f>'7.  Persistence Report'!R80</f>
        <v>0</v>
      </c>
      <c r="T344" s="297">
        <f>'7.  Persistence Report'!S80</f>
        <v>0</v>
      </c>
      <c r="U344" s="297">
        <f>'7.  Persistence Report'!T80</f>
        <v>0</v>
      </c>
      <c r="V344" s="297">
        <f>'7.  Persistence Report'!U80</f>
        <v>0</v>
      </c>
      <c r="W344" s="297">
        <f>'7.  Persistence Report'!V80</f>
        <v>0</v>
      </c>
      <c r="X344" s="297">
        <f>'7.  Persistence Report'!W80</f>
        <v>0</v>
      </c>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251</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f>'7.  Persistence Report'!AS83</f>
        <v>345695.490364075</v>
      </c>
      <c r="E348" s="297">
        <f>'7.  Persistence Report'!AT83</f>
        <v>336739.22205352801</v>
      </c>
      <c r="F348" s="297">
        <f>'7.  Persistence Report'!AU83</f>
        <v>326572.25745391799</v>
      </c>
      <c r="G348" s="297">
        <f>'7.  Persistence Report'!AV83</f>
        <v>294525.23500251799</v>
      </c>
      <c r="H348" s="297">
        <f>'7.  Persistence Report'!AW83</f>
        <v>278852.36982536298</v>
      </c>
      <c r="I348" s="297">
        <f>'7.  Persistence Report'!AX83</f>
        <v>267254.77797126799</v>
      </c>
      <c r="J348" s="297">
        <f>'7.  Persistence Report'!AY83</f>
        <v>243041.945482254</v>
      </c>
      <c r="K348" s="297">
        <f>'7.  Persistence Report'!AZ83</f>
        <v>241973.566064835</v>
      </c>
      <c r="L348" s="297">
        <f>'7.  Persistence Report'!BA83</f>
        <v>109973.82392120401</v>
      </c>
      <c r="M348" s="297">
        <f>'7.  Persistence Report'!BB83</f>
        <v>107634.72942352299</v>
      </c>
      <c r="N348" s="293"/>
      <c r="O348" s="297">
        <f>'7.  Persistence Report'!N83</f>
        <v>32.586839036999997</v>
      </c>
      <c r="P348" s="297">
        <f>'7.  Persistence Report'!O83</f>
        <v>32.121594189</v>
      </c>
      <c r="Q348" s="297">
        <f>'7.  Persistence Report'!P83</f>
        <v>31.593458121000001</v>
      </c>
      <c r="R348" s="297">
        <f>'7.  Persistence Report'!Q83</f>
        <v>29.928734207000002</v>
      </c>
      <c r="S348" s="297">
        <f>'7.  Persistence Report'!R83</f>
        <v>29.123848498000001</v>
      </c>
      <c r="T348" s="297">
        <f>'7.  Persistence Report'!S83</f>
        <v>28.521396651</v>
      </c>
      <c r="U348" s="297">
        <f>'7.  Persistence Report'!T83</f>
        <v>27.263629982000001</v>
      </c>
      <c r="V348" s="297">
        <f>'7.  Persistence Report'!U83</f>
        <v>27.263629982000001</v>
      </c>
      <c r="W348" s="297">
        <f>'7.  Persistence Report'!V83</f>
        <v>20.406733703</v>
      </c>
      <c r="X348" s="297">
        <f>'7.  Persistence Report'!W83</f>
        <v>17.902185033999999</v>
      </c>
      <c r="Y348" s="472">
        <v>1</v>
      </c>
      <c r="Z348" s="412"/>
      <c r="AA348" s="412"/>
      <c r="AB348" s="412"/>
      <c r="AC348" s="412"/>
      <c r="AD348" s="412"/>
      <c r="AE348" s="412"/>
      <c r="AF348" s="412"/>
      <c r="AG348" s="412"/>
      <c r="AH348" s="412"/>
      <c r="AI348" s="412"/>
      <c r="AJ348" s="412"/>
      <c r="AK348" s="412"/>
      <c r="AL348" s="412"/>
      <c r="AM348" s="298">
        <f>SUM(Y348:AL348)</f>
        <v>1</v>
      </c>
    </row>
    <row r="349" spans="1:39" ht="15" outlineLevel="1">
      <c r="B349" s="296" t="s">
        <v>251</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1</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491</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251</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251</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outlineLevel="1">
      <c r="A359" s="511">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251</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outlineLevel="1">
      <c r="A362" s="511">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251</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251</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251</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492</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251</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493</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494</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251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495</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251</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496</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251</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252</v>
      </c>
      <c r="C384" s="331"/>
      <c r="D384" s="331">
        <f>SUM(D279:D382)</f>
        <v>2384278.8195358394</v>
      </c>
      <c r="E384" s="331"/>
      <c r="F384" s="331"/>
      <c r="G384" s="331"/>
      <c r="H384" s="331"/>
      <c r="I384" s="331"/>
      <c r="J384" s="331"/>
      <c r="K384" s="331"/>
      <c r="L384" s="331"/>
      <c r="M384" s="331"/>
      <c r="N384" s="331"/>
      <c r="O384" s="331">
        <f>SUM(O279:O382)</f>
        <v>3030.4090567024746</v>
      </c>
      <c r="P384" s="331"/>
      <c r="Q384" s="331"/>
      <c r="R384" s="331"/>
      <c r="S384" s="331"/>
      <c r="T384" s="331"/>
      <c r="U384" s="331"/>
      <c r="V384" s="331"/>
      <c r="W384" s="331"/>
      <c r="X384" s="331"/>
      <c r="Y384" s="331">
        <f>IF(Y278="kWh",SUMPRODUCT(D279:D382,Y279:Y382))</f>
        <v>799484.27629717533</v>
      </c>
      <c r="Z384" s="331">
        <f>IF(Z278="kWh",SUMPRODUCT(D279:D382,Z279:Z382))</f>
        <v>632473.23086333054</v>
      </c>
      <c r="AA384" s="331">
        <f>IF(AA278="kW",SUMPRODUCT(N279:N382,O279:O382,AA279:AA382),SUMPRODUCT(D279:D382,AA279:AA382))</f>
        <v>3429.6008807999997</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253</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1.4800000000000001E-2</v>
      </c>
      <c r="Z387" s="343">
        <f>HLOOKUP(Z$20,'3.  Distribution Rates'!$C$122:$P$133,5,FALSE)</f>
        <v>1.1299999999999999E-2</v>
      </c>
      <c r="AA387" s="343">
        <f>HLOOKUP(AA$20,'3.  Distribution Rates'!$C$122:$P$133,5,FALSE)</f>
        <v>2.0632000000000001</v>
      </c>
      <c r="AB387" s="343">
        <f>HLOOKUP(AB$20,'3.  Distribution Rates'!$C$122:$P$133,5,FALSE)</f>
        <v>1.3185</v>
      </c>
      <c r="AC387" s="343">
        <f>HLOOKUP(AC$20,'3.  Distribution Rates'!$C$122:$P$133,5,FALSE)</f>
        <v>8.7599</v>
      </c>
      <c r="AD387" s="343">
        <f>HLOOKUP(AD$20,'3.  Distribution Rates'!$C$122:$P$133,5,FALSE)</f>
        <v>8.0140999999999991</v>
      </c>
      <c r="AE387" s="343">
        <f>HLOOKUP(AE$20,'3.  Distribution Rates'!$C$122:$P$133,5,FALSE)</f>
        <v>2.8000000000000001E-2</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11474.310630580469</v>
      </c>
      <c r="Z388" s="380">
        <f t="shared" si="110"/>
        <v>7381.5752329627903</v>
      </c>
      <c r="AA388" s="380">
        <f t="shared" si="110"/>
        <v>2077.4131220293111</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31">
        <f>SUM(Y388:AL388)</f>
        <v>20933.298985572568</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8098.5586098696658</v>
      </c>
      <c r="Z389" s="380">
        <f t="shared" si="111"/>
        <v>9470.3491319918885</v>
      </c>
      <c r="AA389" s="380">
        <f t="shared" si="111"/>
        <v>3810.6644727588264</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31">
        <f>SUM(Y389:AL389)</f>
        <v>21379.572214620384</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11832.367289198195</v>
      </c>
      <c r="Z390" s="380">
        <f t="shared" ref="Z390:AE390" si="112">Z384*Z387</f>
        <v>7146.9475087556348</v>
      </c>
      <c r="AA390" s="380">
        <f t="shared" si="112"/>
        <v>7075.9525372665603</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31">
        <f>SUM(Y390:AL390)</f>
        <v>26055.267335220389</v>
      </c>
    </row>
    <row r="391" spans="1:41" s="382" customFormat="1" ht="15.75">
      <c r="A391" s="513"/>
      <c r="B391" s="351" t="s">
        <v>259</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 t="shared" ref="Y391:AE391" si="114">SUM(Y388:Y390)</f>
        <v>31405.236529648329</v>
      </c>
      <c r="Z391" s="348">
        <f t="shared" si="114"/>
        <v>23998.871873710312</v>
      </c>
      <c r="AA391" s="348">
        <f t="shared" si="114"/>
        <v>12964.030132054697</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68368.138535413338</v>
      </c>
    </row>
    <row r="392" spans="1:41" s="382" customFormat="1" ht="15.75">
      <c r="A392" s="513"/>
      <c r="B392" s="351" t="s">
        <v>254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0</v>
      </c>
      <c r="Z392" s="349">
        <f t="shared" si="116"/>
        <v>0</v>
      </c>
      <c r="AA392" s="349">
        <f t="shared" si="116"/>
        <v>0</v>
      </c>
      <c r="AB392" s="349">
        <f t="shared" si="116"/>
        <v>0</v>
      </c>
      <c r="AC392" s="349">
        <f t="shared" si="116"/>
        <v>0</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0</v>
      </c>
    </row>
    <row r="393" spans="1:41" ht="15.75" customHeight="1">
      <c r="A393" s="513"/>
      <c r="B393" s="351" t="s">
        <v>266</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68368.138535413338</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790528.00798662833</v>
      </c>
      <c r="Z395" s="293">
        <f>SUMPRODUCT(E279:E382,Z279:Z382)</f>
        <v>619605.91431444406</v>
      </c>
      <c r="AA395" s="293">
        <f>IF(AA278="kW",SUMPRODUCT(N279:N382,P279:P382,AA279:AA382),SUMPRODUCT(E279:E382,AA279:AA382))</f>
        <v>2662.4623215059996</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771643.28414283833</v>
      </c>
      <c r="Z396" s="293">
        <f>SUMPRODUCT(F279:F382,Z279:Z382)</f>
        <v>605807.36982803</v>
      </c>
      <c r="AA396" s="293">
        <f>IF(AA278="kW",SUMPRODUCT(N279:N382,Q279:Q382,AA279:AA382),SUMPRODUCT(F279:F382,AA279:AA382))</f>
        <v>2611.7673469259998</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709072.88770773821</v>
      </c>
      <c r="Z397" s="293">
        <f>SUMPRODUCT(G279:G382,Z279:Z382)</f>
        <v>574941.57529695297</v>
      </c>
      <c r="AA397" s="293">
        <f>IF(AA278="kW",SUMPRODUCT(N279:N382,R279:R382,AA279:AA382),SUMPRODUCT(G279:G382,AA279:AA382))</f>
        <v>2180.4740860950001</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679585.59169433312</v>
      </c>
      <c r="Z398" s="293">
        <f>SUMPRODUCT(H279:H382,Z279:Z382)</f>
        <v>466792.58075815253</v>
      </c>
      <c r="AA398" s="293">
        <f>IF(AA278="kW",SUMPRODUCT(N279:N382,S279:S382,AA279:AA382),SUMPRODUCT(H279:H382,AA279:AA382))</f>
        <v>2086.5735205860001</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661772.60961861606</v>
      </c>
      <c r="Z399" s="293">
        <f>SUMPRODUCT(I279:I382,Z279:Z382)</f>
        <v>464426.80303723499</v>
      </c>
      <c r="AA399" s="293">
        <f>IF(AA278="kW",SUMPRODUCT(N279:N382,T279:T382,AA279:AA382),SUMPRODUCT(I279:I382,AA279:AA382))</f>
        <v>2082.2494565699999</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637559.77712960204</v>
      </c>
      <c r="Z400" s="293">
        <f>SUMPRODUCT(J279:J382,Z279:Z382)</f>
        <v>464426.80303723499</v>
      </c>
      <c r="AA400" s="293">
        <f>IF(AA278="kW",SUMPRODUCT(N279:N382,U279:U382,AA279:AA382),SUMPRODUCT(J279:J382,AA279:AA382))</f>
        <v>2082.2494565699999</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636359.99867444509</v>
      </c>
      <c r="Z401" s="328">
        <f>SUMPRODUCT(K279:K382,Z279:Z382)</f>
        <v>463946.21336945199</v>
      </c>
      <c r="AA401" s="328">
        <f>IF(AA278="kW",SUMPRODUCT(N279:N382,V279:V382,AA279:AA382),SUMPRODUCT(K279:K382,AA279:AA382))</f>
        <v>2082.0578786819997</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594</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260</v>
      </c>
      <c r="C404" s="283"/>
      <c r="D404" s="592" t="s">
        <v>524</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00" t="s">
        <v>212</v>
      </c>
      <c r="C405" s="802" t="s">
        <v>33</v>
      </c>
      <c r="D405" s="286" t="s">
        <v>425</v>
      </c>
      <c r="E405" s="804" t="s">
        <v>210</v>
      </c>
      <c r="F405" s="805"/>
      <c r="G405" s="805"/>
      <c r="H405" s="805"/>
      <c r="I405" s="805"/>
      <c r="J405" s="805"/>
      <c r="K405" s="805"/>
      <c r="L405" s="805"/>
      <c r="M405" s="806"/>
      <c r="N405" s="810" t="s">
        <v>214</v>
      </c>
      <c r="O405" s="286" t="s">
        <v>426</v>
      </c>
      <c r="P405" s="804" t="s">
        <v>213</v>
      </c>
      <c r="Q405" s="805"/>
      <c r="R405" s="805"/>
      <c r="S405" s="805"/>
      <c r="T405" s="805"/>
      <c r="U405" s="805"/>
      <c r="V405" s="805"/>
      <c r="W405" s="805"/>
      <c r="X405" s="806"/>
      <c r="Y405" s="807" t="s">
        <v>245</v>
      </c>
      <c r="Z405" s="808"/>
      <c r="AA405" s="808"/>
      <c r="AB405" s="808"/>
      <c r="AC405" s="808"/>
      <c r="AD405" s="808"/>
      <c r="AE405" s="808"/>
      <c r="AF405" s="808"/>
      <c r="AG405" s="808"/>
      <c r="AH405" s="808"/>
      <c r="AI405" s="808"/>
      <c r="AJ405" s="808"/>
      <c r="AK405" s="808"/>
      <c r="AL405" s="808"/>
      <c r="AM405" s="809"/>
    </row>
    <row r="406" spans="1:40" ht="45.75" customHeight="1">
      <c r="B406" s="801"/>
      <c r="C406" s="803"/>
      <c r="D406" s="287">
        <v>2014</v>
      </c>
      <c r="E406" s="287">
        <v>2015</v>
      </c>
      <c r="F406" s="287">
        <v>2016</v>
      </c>
      <c r="G406" s="287">
        <v>2017</v>
      </c>
      <c r="H406" s="287">
        <v>2018</v>
      </c>
      <c r="I406" s="287">
        <v>2019</v>
      </c>
      <c r="J406" s="287">
        <v>2020</v>
      </c>
      <c r="K406" s="287">
        <v>2021</v>
      </c>
      <c r="L406" s="287">
        <v>2022</v>
      </c>
      <c r="M406" s="287">
        <v>2023</v>
      </c>
      <c r="N406" s="811"/>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General Service &lt;50 kW</v>
      </c>
      <c r="AA406" s="287" t="str">
        <f>'1.  LRAMVA Summary'!F50</f>
        <v>General Service 50 - 2,999 kW</v>
      </c>
      <c r="AB406" s="287" t="str">
        <f>'1.  LRAMVA Summary'!G50</f>
        <v>General Service 3,000 - 4,999 kW</v>
      </c>
      <c r="AC406" s="287" t="str">
        <f>'1.  LRAMVA Summary'!H50</f>
        <v>Sentinel Lighting</v>
      </c>
      <c r="AD406" s="287" t="str">
        <f>'1.  LRAMVA Summary'!I50</f>
        <v>Street Lighting</v>
      </c>
      <c r="AE406" s="287" t="str">
        <f>'1.  LRAMVA Summary'!J50</f>
        <v>Unmetered Scattered Load</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v>
      </c>
      <c r="AD407" s="293" t="str">
        <f>'1.  LRAMVA Summary'!I51</f>
        <v>kW</v>
      </c>
      <c r="AE407" s="293" t="str">
        <f>'1.  LRAMVA Summary'!J51</f>
        <v>kWh</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f>'7.  Persistence Report'!AT99+'7.  Persistence Report'!AR100+'7.  Persistence Report'!AT101+'7.  Persistence Report'!AT102</f>
        <v>11925.502358044992</v>
      </c>
      <c r="E408" s="297">
        <f>'7.  Persistence Report'!AU99+'7.  Persistence Report'!AS100+'7.  Persistence Report'!AU101+'7.  Persistence Report'!AU102</f>
        <v>11925.502358044992</v>
      </c>
      <c r="F408" s="297">
        <f>'7.  Persistence Report'!AV99+'7.  Persistence Report'!AT100+'7.  Persistence Report'!AV101+'7.  Persistence Report'!AV102</f>
        <v>11925.502358044992</v>
      </c>
      <c r="G408" s="297">
        <f>'7.  Persistence Report'!AW99+'7.  Persistence Report'!AU100+'7.  Persistence Report'!AW101+'7.  Persistence Report'!AW102</f>
        <v>11925.502358044992</v>
      </c>
      <c r="H408" s="297">
        <f>'7.  Persistence Report'!AX99+'7.  Persistence Report'!AV100+'7.  Persistence Report'!AX101+'7.  Persistence Report'!AX102</f>
        <v>7374.3870910369214</v>
      </c>
      <c r="I408" s="297">
        <f>'7.  Persistence Report'!AY99+'7.  Persistence Report'!AW100+'7.  Persistence Report'!AY101+'7.  Persistence Report'!AY102</f>
        <v>0</v>
      </c>
      <c r="J408" s="297">
        <f>'7.  Persistence Report'!AZ99+'7.  Persistence Report'!AX100+'7.  Persistence Report'!AZ101+'7.  Persistence Report'!AZ102</f>
        <v>0</v>
      </c>
      <c r="K408" s="297">
        <f>'7.  Persistence Report'!BA99+'7.  Persistence Report'!AY100+'7.  Persistence Report'!BA101+'7.  Persistence Report'!BA102</f>
        <v>0</v>
      </c>
      <c r="L408" s="297">
        <f>'7.  Persistence Report'!BB99+'7.  Persistence Report'!AZ100+'7.  Persistence Report'!BB101+'7.  Persistence Report'!BB102</f>
        <v>0</v>
      </c>
      <c r="M408" s="297">
        <f>'7.  Persistence Report'!BC99+'7.  Persistence Report'!BA100+'7.  Persistence Report'!BC101+'7.  Persistence Report'!BC102</f>
        <v>0</v>
      </c>
      <c r="N408" s="293"/>
      <c r="O408" s="297">
        <f>'7.  Persistence Report'!O99+'7.  Persistence Report'!BC100+'7.  Persistence Report'!O101+'7.  Persistence Report'!O102</f>
        <v>1.712328269233621</v>
      </c>
      <c r="P408" s="297">
        <f>'7.  Persistence Report'!P99+'7.  Persistence Report'!BD100+'7.  Persistence Report'!P101+'7.  Persistence Report'!P102</f>
        <v>1.712328269233621</v>
      </c>
      <c r="Q408" s="297">
        <f>'7.  Persistence Report'!Q99+'7.  Persistence Report'!BE100+'7.  Persistence Report'!Q101+'7.  Persistence Report'!Q102</f>
        <v>1.712328269233621</v>
      </c>
      <c r="R408" s="297">
        <f>'7.  Persistence Report'!R99+'7.  Persistence Report'!BF100+'7.  Persistence Report'!R101+'7.  Persistence Report'!R102</f>
        <v>1.712328269233621</v>
      </c>
      <c r="S408" s="297">
        <f>'7.  Persistence Report'!S99+'7.  Persistence Report'!BG100+'7.  Persistence Report'!S101+'7.  Persistence Report'!S102</f>
        <v>1.0837705496811794</v>
      </c>
      <c r="T408" s="297">
        <f>'7.  Persistence Report'!T99+'7.  Persistence Report'!BH100+'7.  Persistence Report'!T101+'7.  Persistence Report'!T102</f>
        <v>0</v>
      </c>
      <c r="U408" s="297">
        <f>'7.  Persistence Report'!U99+'7.  Persistence Report'!BI100+'7.  Persistence Report'!U101+'7.  Persistence Report'!U102</f>
        <v>0</v>
      </c>
      <c r="V408" s="297">
        <f>'7.  Persistence Report'!V99+'7.  Persistence Report'!BJ100+'7.  Persistence Report'!V101+'7.  Persistence Report'!V102</f>
        <v>0</v>
      </c>
      <c r="W408" s="297">
        <f>'7.  Persistence Report'!W99+'7.  Persistence Report'!BK100+'7.  Persistence Report'!W101+'7.  Persistence Report'!W102</f>
        <v>0</v>
      </c>
      <c r="X408" s="297">
        <f>'7.  Persistence Report'!X99+'7.  Persistence Report'!BL100+'7.  Persistence Report'!X101+'7.  Persistence Report'!X102</f>
        <v>0</v>
      </c>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261</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f>'7.  Persistence Report'!AT98</f>
        <v>12560.95585</v>
      </c>
      <c r="E411" s="297">
        <f>'7.  Persistence Report'!AU98</f>
        <v>12560.95585</v>
      </c>
      <c r="F411" s="297">
        <f>'7.  Persistence Report'!AV98</f>
        <v>12560.95585</v>
      </c>
      <c r="G411" s="297">
        <f>'7.  Persistence Report'!AW98</f>
        <v>12560.95585</v>
      </c>
      <c r="H411" s="297">
        <f>'7.  Persistence Report'!AX98</f>
        <v>0</v>
      </c>
      <c r="I411" s="297">
        <f>'7.  Persistence Report'!AY98</f>
        <v>0</v>
      </c>
      <c r="J411" s="297">
        <f>'7.  Persistence Report'!AZ98</f>
        <v>0</v>
      </c>
      <c r="K411" s="297">
        <f>'7.  Persistence Report'!BA98</f>
        <v>0</v>
      </c>
      <c r="L411" s="297">
        <f>'7.  Persistence Report'!BB98</f>
        <v>0</v>
      </c>
      <c r="M411" s="297">
        <f>'7.  Persistence Report'!BC98</f>
        <v>0</v>
      </c>
      <c r="N411" s="293"/>
      <c r="O411" s="297">
        <f>'7.  Persistence Report'!O98</f>
        <v>7.044599367</v>
      </c>
      <c r="P411" s="297">
        <f>'7.  Persistence Report'!P98</f>
        <v>7.044599367</v>
      </c>
      <c r="Q411" s="297">
        <f>'7.  Persistence Report'!Q98</f>
        <v>7.044599367</v>
      </c>
      <c r="R411" s="297">
        <f>'7.  Persistence Report'!R98</f>
        <v>7.044599367</v>
      </c>
      <c r="S411" s="297">
        <f>'7.  Persistence Report'!S98</f>
        <v>0</v>
      </c>
      <c r="T411" s="297">
        <f>'7.  Persistence Report'!T98</f>
        <v>0</v>
      </c>
      <c r="U411" s="297">
        <f>'7.  Persistence Report'!U98</f>
        <v>0</v>
      </c>
      <c r="V411" s="297">
        <f>'7.  Persistence Report'!V98</f>
        <v>0</v>
      </c>
      <c r="W411" s="297">
        <f>'7.  Persistence Report'!W98</f>
        <v>0</v>
      </c>
      <c r="X411" s="297">
        <f>'7.  Persistence Report'!X98</f>
        <v>0</v>
      </c>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261</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f>'7.  Persistence Report'!AT112</f>
        <v>340234.50395099999</v>
      </c>
      <c r="E414" s="297">
        <f>'7.  Persistence Report'!AU112</f>
        <v>340234.50395099999</v>
      </c>
      <c r="F414" s="297">
        <f>'7.  Persistence Report'!AV112</f>
        <v>340234.50395099999</v>
      </c>
      <c r="G414" s="297">
        <f>'7.  Persistence Report'!AW112</f>
        <v>340234.50395099999</v>
      </c>
      <c r="H414" s="297">
        <f>'7.  Persistence Report'!AX112</f>
        <v>340234.50395099999</v>
      </c>
      <c r="I414" s="297">
        <f>'7.  Persistence Report'!AY112</f>
        <v>340234.50395099999</v>
      </c>
      <c r="J414" s="297">
        <f>'7.  Persistence Report'!AZ112</f>
        <v>340234.50395099999</v>
      </c>
      <c r="K414" s="297">
        <f>'7.  Persistence Report'!BA112</f>
        <v>340234.50395099999</v>
      </c>
      <c r="L414" s="297">
        <f>'7.  Persistence Report'!BB112</f>
        <v>340234.50395099999</v>
      </c>
      <c r="M414" s="297">
        <f>'7.  Persistence Report'!BC112</f>
        <v>340234.50395099999</v>
      </c>
      <c r="N414" s="293"/>
      <c r="O414" s="297">
        <f>'7.  Persistence Report'!O112</f>
        <v>187.47437980999999</v>
      </c>
      <c r="P414" s="297">
        <f>'7.  Persistence Report'!P112</f>
        <v>187.47437980999999</v>
      </c>
      <c r="Q414" s="297">
        <f>'7.  Persistence Report'!Q112</f>
        <v>187.47437980999999</v>
      </c>
      <c r="R414" s="297">
        <f>'7.  Persistence Report'!R112</f>
        <v>187.47437980999999</v>
      </c>
      <c r="S414" s="297">
        <f>'7.  Persistence Report'!S112</f>
        <v>187.47437980999999</v>
      </c>
      <c r="T414" s="297">
        <f>'7.  Persistence Report'!T112</f>
        <v>187.47437980999999</v>
      </c>
      <c r="U414" s="297">
        <f>'7.  Persistence Report'!U112</f>
        <v>187.47437980999999</v>
      </c>
      <c r="V414" s="297">
        <f>'7.  Persistence Report'!V112</f>
        <v>187.47437980999999</v>
      </c>
      <c r="W414" s="297">
        <f>'7.  Persistence Report'!W112</f>
        <v>187.47437980999999</v>
      </c>
      <c r="X414" s="297">
        <f>'7.  Persistence Report'!X112</f>
        <v>187.47437980999999</v>
      </c>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261</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f>'7.  Persistence Report'!AT105</f>
        <v>184679.5943</v>
      </c>
      <c r="E417" s="297">
        <f>'7.  Persistence Report'!AU105</f>
        <v>171929.95860000001</v>
      </c>
      <c r="F417" s="297">
        <f>'7.  Persistence Report'!AV105</f>
        <v>165774.52119999999</v>
      </c>
      <c r="G417" s="297">
        <f>'7.  Persistence Report'!AW105</f>
        <v>165774.52119999999</v>
      </c>
      <c r="H417" s="297">
        <f>'7.  Persistence Report'!AX105</f>
        <v>165774.52119999999</v>
      </c>
      <c r="I417" s="297">
        <f>'7.  Persistence Report'!AY105</f>
        <v>165774.52119999999</v>
      </c>
      <c r="J417" s="297">
        <f>'7.  Persistence Report'!AZ105</f>
        <v>165774.52119999999</v>
      </c>
      <c r="K417" s="297">
        <f>'7.  Persistence Report'!BA105</f>
        <v>165453.13339999999</v>
      </c>
      <c r="L417" s="297">
        <f>'7.  Persistence Report'!BB105</f>
        <v>165453.13339999999</v>
      </c>
      <c r="M417" s="297">
        <f>'7.  Persistence Report'!BC105</f>
        <v>141537.1251</v>
      </c>
      <c r="N417" s="293"/>
      <c r="O417" s="297">
        <f>'7.  Persistence Report'!O105</f>
        <v>13.810076710000001</v>
      </c>
      <c r="P417" s="297">
        <f>'7.  Persistence Report'!P105</f>
        <v>13.00968902</v>
      </c>
      <c r="Q417" s="297">
        <f>'7.  Persistence Report'!Q105</f>
        <v>12.62326728</v>
      </c>
      <c r="R417" s="297">
        <f>'7.  Persistence Report'!R105</f>
        <v>12.62326728</v>
      </c>
      <c r="S417" s="297">
        <f>'7.  Persistence Report'!S105</f>
        <v>12.62326728</v>
      </c>
      <c r="T417" s="297">
        <f>'7.  Persistence Report'!T105</f>
        <v>12.62326728</v>
      </c>
      <c r="U417" s="297">
        <f>'7.  Persistence Report'!U105</f>
        <v>12.62326728</v>
      </c>
      <c r="V417" s="297">
        <f>'7.  Persistence Report'!V105</f>
        <v>12.58657919</v>
      </c>
      <c r="W417" s="297">
        <f>'7.  Persistence Report'!W105</f>
        <v>12.58657919</v>
      </c>
      <c r="X417" s="297">
        <f>'7.  Persistence Report'!X105</f>
        <v>11.08519678</v>
      </c>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261</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f>'7.  Persistence Report'!AT103</f>
        <v>803648.65359999996</v>
      </c>
      <c r="E420" s="297">
        <f>'7.  Persistence Report'!AU103</f>
        <v>697156.71770000004</v>
      </c>
      <c r="F420" s="297">
        <f>'7.  Persistence Report'!AV103</f>
        <v>641659.0172</v>
      </c>
      <c r="G420" s="297">
        <f>'7.  Persistence Report'!AW103</f>
        <v>641659.0172</v>
      </c>
      <c r="H420" s="297">
        <f>'7.  Persistence Report'!AX103</f>
        <v>641659.0172</v>
      </c>
      <c r="I420" s="297">
        <f>'7.  Persistence Report'!AY103</f>
        <v>641659.0172</v>
      </c>
      <c r="J420" s="297">
        <f>'7.  Persistence Report'!AZ103</f>
        <v>641659.0172</v>
      </c>
      <c r="K420" s="297">
        <f>'7.  Persistence Report'!BA103</f>
        <v>641381.06030000001</v>
      </c>
      <c r="L420" s="297">
        <f>'7.  Persistence Report'!BB103</f>
        <v>641381.06030000001</v>
      </c>
      <c r="M420" s="297">
        <f>'7.  Persistence Report'!BC103</f>
        <v>596520.01910000003</v>
      </c>
      <c r="N420" s="293"/>
      <c r="O420" s="297">
        <f>'7.  Persistence Report'!O103</f>
        <v>52.595023070000003</v>
      </c>
      <c r="P420" s="297">
        <f>'7.  Persistence Report'!P103</f>
        <v>45.90974696</v>
      </c>
      <c r="Q420" s="297">
        <f>'7.  Persistence Report'!Q103</f>
        <v>42.425751220000002</v>
      </c>
      <c r="R420" s="297">
        <f>'7.  Persistence Report'!R103</f>
        <v>42.425751220000002</v>
      </c>
      <c r="S420" s="297">
        <f>'7.  Persistence Report'!S103</f>
        <v>42.425751220000002</v>
      </c>
      <c r="T420" s="297">
        <f>'7.  Persistence Report'!T103</f>
        <v>42.425751220000002</v>
      </c>
      <c r="U420" s="297">
        <f>'7.  Persistence Report'!U103</f>
        <v>42.425751220000002</v>
      </c>
      <c r="V420" s="297">
        <f>'7.  Persistence Report'!V103</f>
        <v>42.394020980000001</v>
      </c>
      <c r="W420" s="297">
        <f>'7.  Persistence Report'!W103</f>
        <v>42.394020980000001</v>
      </c>
      <c r="X420" s="297">
        <f>'7.  Persistence Report'!X103</f>
        <v>39.577765980000002</v>
      </c>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261</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261</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f>'7.  Persistence Report'!AT113</f>
        <v>0</v>
      </c>
      <c r="E426" s="297">
        <f>'7.  Persistence Report'!AU113</f>
        <v>0</v>
      </c>
      <c r="F426" s="297">
        <f>'7.  Persistence Report'!AV113</f>
        <v>0</v>
      </c>
      <c r="G426" s="297">
        <f>'7.  Persistence Report'!AW113</f>
        <v>0</v>
      </c>
      <c r="H426" s="297">
        <f>'7.  Persistence Report'!AX113</f>
        <v>0</v>
      </c>
      <c r="I426" s="297">
        <f>'7.  Persistence Report'!AY113</f>
        <v>0</v>
      </c>
      <c r="J426" s="297">
        <f>'7.  Persistence Report'!AZ113</f>
        <v>0</v>
      </c>
      <c r="K426" s="297">
        <f>'7.  Persistence Report'!BA113</f>
        <v>0</v>
      </c>
      <c r="L426" s="297">
        <f>'7.  Persistence Report'!BB113</f>
        <v>0</v>
      </c>
      <c r="M426" s="297">
        <f>'7.  Persistence Report'!BC113</f>
        <v>0</v>
      </c>
      <c r="N426" s="293"/>
      <c r="O426" s="297">
        <f>'7.  Persistence Report'!O113</f>
        <v>118.4178</v>
      </c>
      <c r="P426" s="297">
        <f>'7.  Persistence Report'!P113</f>
        <v>0</v>
      </c>
      <c r="Q426" s="297">
        <f>'7.  Persistence Report'!Q113</f>
        <v>0</v>
      </c>
      <c r="R426" s="297">
        <f>'7.  Persistence Report'!R113</f>
        <v>0</v>
      </c>
      <c r="S426" s="297">
        <f>'7.  Persistence Report'!S113</f>
        <v>0</v>
      </c>
      <c r="T426" s="297">
        <f>'7.  Persistence Report'!T113</f>
        <v>0</v>
      </c>
      <c r="U426" s="297">
        <f>'7.  Persistence Report'!U113</f>
        <v>0</v>
      </c>
      <c r="V426" s="297">
        <f>'7.  Persistence Report'!V113</f>
        <v>0</v>
      </c>
      <c r="W426" s="297">
        <f>'7.  Persistence Report'!W113</f>
        <v>0</v>
      </c>
      <c r="X426" s="297">
        <f>'7.  Persistence Report'!X113</f>
        <v>0</v>
      </c>
      <c r="Y426" s="412"/>
      <c r="Z426" s="412"/>
      <c r="AA426" s="412"/>
      <c r="AB426" s="412"/>
      <c r="AC426" s="412"/>
      <c r="AD426" s="412"/>
      <c r="AE426" s="412"/>
      <c r="AF426" s="412"/>
      <c r="AG426" s="412"/>
      <c r="AH426" s="412"/>
      <c r="AI426" s="412"/>
      <c r="AJ426" s="412"/>
      <c r="AK426" s="412"/>
      <c r="AL426" s="412"/>
      <c r="AM426" s="298">
        <f>SUM(Y426:AL426)</f>
        <v>0</v>
      </c>
    </row>
    <row r="427" spans="1:39" ht="15" outlineLevel="1">
      <c r="B427" s="296" t="s">
        <v>261</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488</v>
      </c>
      <c r="C429" s="293" t="s">
        <v>25</v>
      </c>
      <c r="D429" s="297"/>
      <c r="E429" s="297"/>
      <c r="F429" s="297"/>
      <c r="G429" s="297"/>
      <c r="H429" s="297"/>
      <c r="I429" s="297"/>
      <c r="J429" s="297"/>
      <c r="K429" s="297"/>
      <c r="L429" s="297"/>
      <c r="M429" s="297"/>
      <c r="N429" s="293"/>
      <c r="O429" s="297"/>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261</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f>'7.  Persistence Report'!AT114</f>
        <v>5937.75</v>
      </c>
      <c r="E432" s="297">
        <f>'7.  Persistence Report'!AU114</f>
        <v>5937.75</v>
      </c>
      <c r="F432" s="297">
        <f>'7.  Persistence Report'!AV114</f>
        <v>5937.75</v>
      </c>
      <c r="G432" s="297">
        <f>'7.  Persistence Report'!AW114</f>
        <v>5937.75</v>
      </c>
      <c r="H432" s="297">
        <f>'7.  Persistence Report'!AX114</f>
        <v>5937.75</v>
      </c>
      <c r="I432" s="297">
        <f>'7.  Persistence Report'!AY114</f>
        <v>5937.75</v>
      </c>
      <c r="J432" s="297">
        <f>'7.  Persistence Report'!AZ114</f>
        <v>5937.75</v>
      </c>
      <c r="K432" s="297">
        <f>'7.  Persistence Report'!BA114</f>
        <v>5937.75</v>
      </c>
      <c r="L432" s="297">
        <f>'7.  Persistence Report'!BB114</f>
        <v>5937.75</v>
      </c>
      <c r="M432" s="297">
        <f>'7.  Persistence Report'!BC114</f>
        <v>5937.75</v>
      </c>
      <c r="N432" s="293"/>
      <c r="O432" s="297">
        <f>'7.  Persistence Report'!O114</f>
        <v>0.38985227300000003</v>
      </c>
      <c r="P432" s="297">
        <f>'7.  Persistence Report'!P114</f>
        <v>0.38985227300000003</v>
      </c>
      <c r="Q432" s="297">
        <f>'7.  Persistence Report'!Q114</f>
        <v>0.38985227300000003</v>
      </c>
      <c r="R432" s="297">
        <f>'7.  Persistence Report'!R114</f>
        <v>0.38985227300000003</v>
      </c>
      <c r="S432" s="297">
        <f>'7.  Persistence Report'!S114</f>
        <v>0.38985227300000003</v>
      </c>
      <c r="T432" s="297">
        <f>'7.  Persistence Report'!T114</f>
        <v>0.38985227300000003</v>
      </c>
      <c r="U432" s="297">
        <f>'7.  Persistence Report'!U114</f>
        <v>0.38985227300000003</v>
      </c>
      <c r="V432" s="297">
        <f>'7.  Persistence Report'!V114</f>
        <v>0.38985227300000003</v>
      </c>
      <c r="W432" s="297">
        <f>'7.  Persistence Report'!W114</f>
        <v>0.38985227300000003</v>
      </c>
      <c r="X432" s="297">
        <f>'7.  Persistence Report'!X114</f>
        <v>0.38985227300000003</v>
      </c>
      <c r="Y432" s="412">
        <v>1</v>
      </c>
      <c r="Z432" s="412"/>
      <c r="AA432" s="412"/>
      <c r="AB432" s="412"/>
      <c r="AC432" s="412"/>
      <c r="AD432" s="412"/>
      <c r="AE432" s="412"/>
      <c r="AF432" s="412"/>
      <c r="AG432" s="412"/>
      <c r="AH432" s="412"/>
      <c r="AI432" s="412"/>
      <c r="AJ432" s="412"/>
      <c r="AK432" s="412"/>
      <c r="AL432" s="412"/>
      <c r="AM432" s="298">
        <f>SUM(Y432:AL432)</f>
        <v>1</v>
      </c>
    </row>
    <row r="433" spans="1:39" ht="15" outlineLevel="1">
      <c r="B433" s="296" t="s">
        <v>261</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1</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f>'7.  Persistence Report'!AT115</f>
        <v>1785969.243</v>
      </c>
      <c r="E436" s="297">
        <f>'7.  Persistence Report'!AU115</f>
        <v>1763531.7290000001</v>
      </c>
      <c r="F436" s="297">
        <f>'7.  Persistence Report'!AV115</f>
        <v>1763531.7290000001</v>
      </c>
      <c r="G436" s="297">
        <f>'7.  Persistence Report'!AW115</f>
        <v>1759980.591</v>
      </c>
      <c r="H436" s="297">
        <f>'7.  Persistence Report'!AX115</f>
        <v>1759980.591</v>
      </c>
      <c r="I436" s="297">
        <f>'7.  Persistence Report'!AY115</f>
        <v>1759980.591</v>
      </c>
      <c r="J436" s="297">
        <f>'7.  Persistence Report'!AZ115</f>
        <v>1721093.0889999999</v>
      </c>
      <c r="K436" s="297">
        <f>'7.  Persistence Report'!BA115</f>
        <v>1721093.0889999999</v>
      </c>
      <c r="L436" s="297">
        <f>'7.  Persistence Report'!BB115</f>
        <v>1605408.6910000001</v>
      </c>
      <c r="M436" s="297">
        <f>'7.  Persistence Report'!BC115</f>
        <v>1408830.3160000001</v>
      </c>
      <c r="N436" s="297">
        <v>12</v>
      </c>
      <c r="O436" s="297">
        <f>'7.  Persistence Report'!O115</f>
        <v>266.79553709999999</v>
      </c>
      <c r="P436" s="297">
        <f>'7.  Persistence Report'!P115</f>
        <v>260.39729770000002</v>
      </c>
      <c r="Q436" s="297">
        <f>'7.  Persistence Report'!Q115</f>
        <v>260.39729770000002</v>
      </c>
      <c r="R436" s="297">
        <f>'7.  Persistence Report'!R115</f>
        <v>259.37787780000002</v>
      </c>
      <c r="S436" s="297">
        <f>'7.  Persistence Report'!S115</f>
        <v>259.37787780000002</v>
      </c>
      <c r="T436" s="297">
        <f>'7.  Persistence Report'!T115</f>
        <v>259.37787780000002</v>
      </c>
      <c r="U436" s="297">
        <f>'7.  Persistence Report'!U115</f>
        <v>254.28473919999999</v>
      </c>
      <c r="V436" s="297">
        <f>'7.  Persistence Report'!V115</f>
        <v>254.28473919999999</v>
      </c>
      <c r="W436" s="297">
        <f>'7.  Persistence Report'!W115</f>
        <v>243.7455295</v>
      </c>
      <c r="X436" s="297">
        <f>'7.  Persistence Report'!X115</f>
        <v>222.16852080000001</v>
      </c>
      <c r="Y436" s="417"/>
      <c r="Z436" s="471">
        <v>0.5</v>
      </c>
      <c r="AA436" s="471">
        <v>0.5</v>
      </c>
      <c r="AB436" s="471"/>
      <c r="AC436" s="417"/>
      <c r="AD436" s="417"/>
      <c r="AE436" s="417"/>
      <c r="AF436" s="417"/>
      <c r="AG436" s="417"/>
      <c r="AH436" s="417"/>
      <c r="AI436" s="417"/>
      <c r="AJ436" s="417"/>
      <c r="AK436" s="417"/>
      <c r="AL436" s="417"/>
      <c r="AM436" s="298">
        <f>SUM(Y436:AL436)</f>
        <v>1</v>
      </c>
    </row>
    <row r="437" spans="1:39" ht="15" outlineLevel="1">
      <c r="B437" s="296" t="s">
        <v>261</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0.5</v>
      </c>
      <c r="AA437" s="413">
        <f t="shared" ref="AA437:AL437" si="127">AA436</f>
        <v>0.5</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f>'7.  Persistence Report'!AT108</f>
        <v>40684.730790000001</v>
      </c>
      <c r="E439" s="297">
        <f>'7.  Persistence Report'!AU108</f>
        <v>40684.730790000001</v>
      </c>
      <c r="F439" s="297">
        <f>'7.  Persistence Report'!AV108</f>
        <v>39701.305630000003</v>
      </c>
      <c r="G439" s="297">
        <f>'7.  Persistence Report'!AW108</f>
        <v>15613.09834</v>
      </c>
      <c r="H439" s="297">
        <f>'7.  Persistence Report'!AX108</f>
        <v>15613.09834</v>
      </c>
      <c r="I439" s="297">
        <f>'7.  Persistence Report'!AY108</f>
        <v>15613.09834</v>
      </c>
      <c r="J439" s="297">
        <f>'7.  Persistence Report'!AZ108</f>
        <v>15613.09834</v>
      </c>
      <c r="K439" s="297">
        <f>'7.  Persistence Report'!BA108</f>
        <v>15613.09834</v>
      </c>
      <c r="L439" s="297">
        <f>'7.  Persistence Report'!BB108</f>
        <v>15613.09834</v>
      </c>
      <c r="M439" s="297">
        <f>'7.  Persistence Report'!BC108</f>
        <v>15613.09834</v>
      </c>
      <c r="N439" s="297">
        <v>12</v>
      </c>
      <c r="O439" s="297">
        <f>'7.  Persistence Report'!O108</f>
        <v>11.586722740000001</v>
      </c>
      <c r="P439" s="297">
        <f>'7.  Persistence Report'!P108</f>
        <v>11.586722740000001</v>
      </c>
      <c r="Q439" s="297">
        <f>'7.  Persistence Report'!Q108</f>
        <v>11.32496379</v>
      </c>
      <c r="R439" s="297">
        <f>'7.  Persistence Report'!R108</f>
        <v>4.3774941429999998</v>
      </c>
      <c r="S439" s="297">
        <f>'7.  Persistence Report'!S108</f>
        <v>4.3774941429999998</v>
      </c>
      <c r="T439" s="297">
        <f>'7.  Persistence Report'!T108</f>
        <v>4.3774941429999998</v>
      </c>
      <c r="U439" s="297">
        <f>'7.  Persistence Report'!U108</f>
        <v>4.3774941429999998</v>
      </c>
      <c r="V439" s="297">
        <f>'7.  Persistence Report'!V108</f>
        <v>4.3774941429999998</v>
      </c>
      <c r="W439" s="297">
        <f>'7.  Persistence Report'!W108</f>
        <v>4.3774941429999998</v>
      </c>
      <c r="X439" s="297">
        <f>'7.  Persistence Report'!X108</f>
        <v>4.3774941429999998</v>
      </c>
      <c r="Y439" s="417"/>
      <c r="Z439" s="471">
        <v>1</v>
      </c>
      <c r="AA439" s="417"/>
      <c r="AB439" s="417"/>
      <c r="AC439" s="417"/>
      <c r="AD439" s="417"/>
      <c r="AE439" s="417"/>
      <c r="AF439" s="417"/>
      <c r="AG439" s="417"/>
      <c r="AH439" s="417"/>
      <c r="AI439" s="417"/>
      <c r="AJ439" s="417"/>
      <c r="AK439" s="417"/>
      <c r="AL439" s="417"/>
      <c r="AM439" s="298">
        <f>SUM(Y439:AL439)</f>
        <v>1</v>
      </c>
    </row>
    <row r="440" spans="1:39" ht="15" outlineLevel="1">
      <c r="B440" s="296" t="s">
        <v>261</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261</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outlineLevel="1">
      <c r="B446" s="296" t="s">
        <v>261</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c r="E448" s="297"/>
      <c r="F448" s="297"/>
      <c r="G448" s="297"/>
      <c r="H448" s="297"/>
      <c r="I448" s="297"/>
      <c r="J448" s="297"/>
      <c r="K448" s="297"/>
      <c r="L448" s="297"/>
      <c r="M448" s="297"/>
      <c r="N448" s="297">
        <v>12</v>
      </c>
      <c r="O448" s="297"/>
      <c r="P448" s="297"/>
      <c r="Q448" s="297"/>
      <c r="R448" s="297"/>
      <c r="S448" s="297"/>
      <c r="T448" s="297"/>
      <c r="U448" s="297"/>
      <c r="V448" s="297"/>
      <c r="W448" s="297"/>
      <c r="X448" s="297"/>
      <c r="Y448" s="417"/>
      <c r="Z448" s="417"/>
      <c r="AA448" s="471"/>
      <c r="AB448" s="417"/>
      <c r="AC448" s="417"/>
      <c r="AD448" s="417"/>
      <c r="AE448" s="417"/>
      <c r="AF448" s="417"/>
      <c r="AG448" s="417"/>
      <c r="AH448" s="417"/>
      <c r="AI448" s="417"/>
      <c r="AJ448" s="417"/>
      <c r="AK448" s="417"/>
      <c r="AL448" s="417"/>
      <c r="AM448" s="298">
        <f>SUM(Y448:AL448)</f>
        <v>0</v>
      </c>
    </row>
    <row r="449" spans="1:39" ht="15" outlineLevel="1">
      <c r="B449" s="296" t="s">
        <v>261</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0</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outlineLevel="1">
      <c r="A451" s="511">
        <v>15</v>
      </c>
      <c r="B451" s="316" t="s">
        <v>489</v>
      </c>
      <c r="C451" s="293" t="s">
        <v>25</v>
      </c>
      <c r="D451" s="297">
        <f>'7.  Persistence Report'!AT104</f>
        <v>0</v>
      </c>
      <c r="E451" s="297">
        <f>'7.  Persistence Report'!AU104</f>
        <v>0</v>
      </c>
      <c r="F451" s="297">
        <f>'7.  Persistence Report'!AV104</f>
        <v>0</v>
      </c>
      <c r="G451" s="297">
        <f>'7.  Persistence Report'!AW104</f>
        <v>0</v>
      </c>
      <c r="H451" s="297">
        <f>'7.  Persistence Report'!AX104</f>
        <v>0</v>
      </c>
      <c r="I451" s="297">
        <f>'7.  Persistence Report'!AY104</f>
        <v>0</v>
      </c>
      <c r="J451" s="297">
        <f>'7.  Persistence Report'!AZ104</f>
        <v>0</v>
      </c>
      <c r="K451" s="297">
        <f>'7.  Persistence Report'!BA104</f>
        <v>0</v>
      </c>
      <c r="L451" s="297">
        <f>'7.  Persistence Report'!BB104</f>
        <v>0</v>
      </c>
      <c r="M451" s="297">
        <f>'7.  Persistence Report'!BC104</f>
        <v>0</v>
      </c>
      <c r="N451" s="293"/>
      <c r="O451" s="297">
        <f>'7.  Persistence Report'!O104</f>
        <v>4.3861699999999999</v>
      </c>
      <c r="P451" s="297">
        <f>'7.  Persistence Report'!P104</f>
        <v>0</v>
      </c>
      <c r="Q451" s="297">
        <f>'7.  Persistence Report'!Q104</f>
        <v>0</v>
      </c>
      <c r="R451" s="297">
        <f>'7.  Persistence Report'!R104</f>
        <v>0</v>
      </c>
      <c r="S451" s="297">
        <f>'7.  Persistence Report'!S104</f>
        <v>0</v>
      </c>
      <c r="T451" s="297">
        <f>'7.  Persistence Report'!T104</f>
        <v>0</v>
      </c>
      <c r="U451" s="297">
        <f>'7.  Persistence Report'!U104</f>
        <v>0</v>
      </c>
      <c r="V451" s="297">
        <f>'7.  Persistence Report'!V104</f>
        <v>0</v>
      </c>
      <c r="W451" s="297">
        <f>'7.  Persistence Report'!W104</f>
        <v>0</v>
      </c>
      <c r="X451" s="297">
        <f>'7.  Persistence Report'!X104</f>
        <v>0</v>
      </c>
      <c r="Y451" s="417"/>
      <c r="Z451" s="417"/>
      <c r="AA451" s="417"/>
      <c r="AB451" s="417"/>
      <c r="AC451" s="417"/>
      <c r="AD451" s="417"/>
      <c r="AE451" s="417"/>
      <c r="AF451" s="417"/>
      <c r="AG451" s="417"/>
      <c r="AH451" s="417"/>
      <c r="AI451" s="417"/>
      <c r="AJ451" s="417"/>
      <c r="AK451" s="417"/>
      <c r="AL451" s="417"/>
      <c r="AM451" s="298">
        <f>SUM(Y451:AL451)</f>
        <v>0</v>
      </c>
    </row>
    <row r="452" spans="1:39" s="285" customFormat="1" ht="15" outlineLevel="1">
      <c r="A452" s="511"/>
      <c r="B452" s="316" t="s">
        <v>261</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490</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261</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f>'7.  Persistence Report'!AT107</f>
        <v>0</v>
      </c>
      <c r="E457" s="297">
        <f>'7.  Persistence Report'!AU107</f>
        <v>0</v>
      </c>
      <c r="F457" s="297">
        <f>'7.  Persistence Report'!AV107</f>
        <v>0</v>
      </c>
      <c r="G457" s="297">
        <f>'7.  Persistence Report'!AW107</f>
        <v>0</v>
      </c>
      <c r="H457" s="297">
        <f>'7.  Persistence Report'!AX107</f>
        <v>0</v>
      </c>
      <c r="I457" s="297">
        <f>'7.  Persistence Report'!AY107</f>
        <v>0</v>
      </c>
      <c r="J457" s="297">
        <f>'7.  Persistence Report'!AZ107</f>
        <v>0</v>
      </c>
      <c r="K457" s="297">
        <f>'7.  Persistence Report'!BA107</f>
        <v>0</v>
      </c>
      <c r="L457" s="297">
        <f>'7.  Persistence Report'!BB107</f>
        <v>0</v>
      </c>
      <c r="M457" s="297">
        <f>'7.  Persistence Report'!BC107</f>
        <v>0</v>
      </c>
      <c r="N457" s="293"/>
      <c r="O457" s="297">
        <f>'7.  Persistence Report'!O107</f>
        <v>148.8965</v>
      </c>
      <c r="P457" s="297">
        <f>'7.  Persistence Report'!P107</f>
        <v>0</v>
      </c>
      <c r="Q457" s="297">
        <f>'7.  Persistence Report'!Q107</f>
        <v>0</v>
      </c>
      <c r="R457" s="297">
        <f>'7.  Persistence Report'!R107</f>
        <v>0</v>
      </c>
      <c r="S457" s="297">
        <f>'7.  Persistence Report'!S107</f>
        <v>0</v>
      </c>
      <c r="T457" s="297">
        <f>'7.  Persistence Report'!T107</f>
        <v>0</v>
      </c>
      <c r="U457" s="297">
        <f>'7.  Persistence Report'!U107</f>
        <v>0</v>
      </c>
      <c r="V457" s="297">
        <f>'7.  Persistence Report'!V107</f>
        <v>0</v>
      </c>
      <c r="W457" s="297">
        <f>'7.  Persistence Report'!W107</f>
        <v>0</v>
      </c>
      <c r="X457" s="297">
        <f>'7.  Persistence Report'!X107</f>
        <v>0</v>
      </c>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261</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0</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261</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outlineLevel="1">
      <c r="B465" s="296" t="s">
        <v>261</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f>'7.  Persistence Report'!AT109</f>
        <v>81552.096000000005</v>
      </c>
      <c r="E467" s="297">
        <f>'7.  Persistence Report'!AU109</f>
        <v>81552.096000000005</v>
      </c>
      <c r="F467" s="297">
        <f>'7.  Persistence Report'!AV109</f>
        <v>81552.096000000005</v>
      </c>
      <c r="G467" s="297">
        <f>'7.  Persistence Report'!AW109</f>
        <v>81552.096000000005</v>
      </c>
      <c r="H467" s="297">
        <f>'7.  Persistence Report'!AX109</f>
        <v>81552.096000000005</v>
      </c>
      <c r="I467" s="297">
        <f>'7.  Persistence Report'!AY109</f>
        <v>81552.096000000005</v>
      </c>
      <c r="J467" s="297">
        <f>'7.  Persistence Report'!AZ109</f>
        <v>81552.096000000005</v>
      </c>
      <c r="K467" s="297">
        <f>'7.  Persistence Report'!BA109</f>
        <v>81552.096000000005</v>
      </c>
      <c r="L467" s="297">
        <f>'7.  Persistence Report'!BB109</f>
        <v>81552.096000000005</v>
      </c>
      <c r="M467" s="297">
        <f>'7.  Persistence Report'!BC109</f>
        <v>81552.096000000005</v>
      </c>
      <c r="N467" s="297">
        <v>12</v>
      </c>
      <c r="O467" s="297">
        <f>'7.  Persistence Report'!O109</f>
        <v>19.320209999999999</v>
      </c>
      <c r="P467" s="297">
        <f>'7.  Persistence Report'!P109</f>
        <v>19.320209999999999</v>
      </c>
      <c r="Q467" s="297">
        <f>'7.  Persistence Report'!Q109</f>
        <v>19.320209999999999</v>
      </c>
      <c r="R467" s="297">
        <f>'7.  Persistence Report'!R109</f>
        <v>19.320209999999999</v>
      </c>
      <c r="S467" s="297">
        <f>'7.  Persistence Report'!S109</f>
        <v>19.320209999999999</v>
      </c>
      <c r="T467" s="297">
        <f>'7.  Persistence Report'!T109</f>
        <v>19.320209999999999</v>
      </c>
      <c r="U467" s="297">
        <f>'7.  Persistence Report'!U109</f>
        <v>19.320209999999999</v>
      </c>
      <c r="V467" s="297">
        <f>'7.  Persistence Report'!V109</f>
        <v>19.320209999999999</v>
      </c>
      <c r="W467" s="297">
        <f>'7.  Persistence Report'!W109</f>
        <v>19.320209999999999</v>
      </c>
      <c r="X467" s="297">
        <f>'7.  Persistence Report'!X109</f>
        <v>19.320209999999999</v>
      </c>
      <c r="Y467" s="412"/>
      <c r="Z467" s="417"/>
      <c r="AA467" s="417">
        <v>1</v>
      </c>
      <c r="AB467" s="417"/>
      <c r="AC467" s="417"/>
      <c r="AD467" s="417"/>
      <c r="AE467" s="417"/>
      <c r="AF467" s="417"/>
      <c r="AG467" s="417"/>
      <c r="AH467" s="417"/>
      <c r="AI467" s="417"/>
      <c r="AJ467" s="417"/>
      <c r="AK467" s="417"/>
      <c r="AL467" s="417"/>
      <c r="AM467" s="298">
        <f>SUM(Y467:AL467)</f>
        <v>1</v>
      </c>
    </row>
    <row r="468" spans="1:39" ht="15" outlineLevel="1">
      <c r="B468" s="296" t="s">
        <v>261</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1</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261</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f>'7.  Persistence Report'!AT106</f>
        <v>0</v>
      </c>
      <c r="E473" s="297">
        <f>'7.  Persistence Report'!AU106</f>
        <v>0</v>
      </c>
      <c r="F473" s="297">
        <f>'7.  Persistence Report'!AV106</f>
        <v>0</v>
      </c>
      <c r="G473" s="297">
        <f>'7.  Persistence Report'!AW106</f>
        <v>0</v>
      </c>
      <c r="H473" s="297">
        <f>'7.  Persistence Report'!AX106</f>
        <v>0</v>
      </c>
      <c r="I473" s="297">
        <f>'7.  Persistence Report'!AY106</f>
        <v>0</v>
      </c>
      <c r="J473" s="297">
        <f>'7.  Persistence Report'!AZ106</f>
        <v>0</v>
      </c>
      <c r="K473" s="297">
        <f>'7.  Persistence Report'!BA106</f>
        <v>0</v>
      </c>
      <c r="L473" s="297">
        <f>'7.  Persistence Report'!BB106</f>
        <v>0</v>
      </c>
      <c r="M473" s="297">
        <f>'7.  Persistence Report'!BC106</f>
        <v>0</v>
      </c>
      <c r="N473" s="293"/>
      <c r="O473" s="297">
        <f>'7.  Persistence Report'!O106</f>
        <v>105.7891</v>
      </c>
      <c r="P473" s="297">
        <f>'7.  Persistence Report'!P106</f>
        <v>0</v>
      </c>
      <c r="Q473" s="297">
        <f>'7.  Persistence Report'!Q106</f>
        <v>0</v>
      </c>
      <c r="R473" s="297">
        <f>'7.  Persistence Report'!R106</f>
        <v>0</v>
      </c>
      <c r="S473" s="297">
        <f>'7.  Persistence Report'!S106</f>
        <v>0</v>
      </c>
      <c r="T473" s="297">
        <f>'7.  Persistence Report'!T106</f>
        <v>0</v>
      </c>
      <c r="U473" s="297">
        <f>'7.  Persistence Report'!U106</f>
        <v>0</v>
      </c>
      <c r="V473" s="297">
        <f>'7.  Persistence Report'!V106</f>
        <v>0</v>
      </c>
      <c r="W473" s="297">
        <f>'7.  Persistence Report'!W106</f>
        <v>0</v>
      </c>
      <c r="X473" s="297">
        <f>'7.  Persistence Report'!X106</f>
        <v>0</v>
      </c>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261</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2"/>
      <c r="Q476" s="292"/>
      <c r="R476" s="292"/>
      <c r="S476" s="292"/>
      <c r="T476" s="292"/>
      <c r="U476" s="292"/>
      <c r="V476" s="292"/>
      <c r="W476" s="292"/>
      <c r="X476" s="292"/>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f>'7.  Persistence Report'!AT111</f>
        <v>2838.8044279999999</v>
      </c>
      <c r="E477" s="297">
        <f>'7.  Persistence Report'!AU111</f>
        <v>2712.1326979999999</v>
      </c>
      <c r="F477" s="297">
        <f>'7.  Persistence Report'!AV111</f>
        <v>2442.8508529999999</v>
      </c>
      <c r="G477" s="297">
        <f>'7.  Persistence Report'!AW111</f>
        <v>2305.4754710000002</v>
      </c>
      <c r="H477" s="297">
        <f>'7.  Persistence Report'!AX111</f>
        <v>2217.558434</v>
      </c>
      <c r="I477" s="297">
        <f>'7.  Persistence Report'!AY111</f>
        <v>2217.558434</v>
      </c>
      <c r="J477" s="297">
        <f>'7.  Persistence Report'!AZ111</f>
        <v>1886.4267649999999</v>
      </c>
      <c r="K477" s="297">
        <f>'7.  Persistence Report'!BA111</f>
        <v>1886.4267649999999</v>
      </c>
      <c r="L477" s="297">
        <f>'7.  Persistence Report'!BB111</f>
        <v>707.16196439999999</v>
      </c>
      <c r="M477" s="297">
        <f>'7.  Persistence Report'!BC111</f>
        <v>707.16196439999999</v>
      </c>
      <c r="N477" s="293"/>
      <c r="O477" s="297">
        <f>'7.  Persistence Report'!O111</f>
        <v>0.200025341</v>
      </c>
      <c r="P477" s="297">
        <f>'7.  Persistence Report'!P111</f>
        <v>0.19346116799999999</v>
      </c>
      <c r="Q477" s="297">
        <f>'7.  Persistence Report'!Q111</f>
        <v>0.17947369599999999</v>
      </c>
      <c r="R477" s="297">
        <f>'7.  Persistence Report'!R111</f>
        <v>0.172322213</v>
      </c>
      <c r="S477" s="297">
        <f>'7.  Persistence Report'!S111</f>
        <v>0.16773523600000001</v>
      </c>
      <c r="T477" s="297">
        <f>'7.  Persistence Report'!T111</f>
        <v>0.16773523600000001</v>
      </c>
      <c r="U477" s="297">
        <f>'7.  Persistence Report'!U111</f>
        <v>0.15047411699999999</v>
      </c>
      <c r="V477" s="297">
        <f>'7.  Persistence Report'!V111</f>
        <v>0.15047411699999999</v>
      </c>
      <c r="W477" s="297">
        <f>'7.  Persistence Report'!W111</f>
        <v>8.9258278999999996E-2</v>
      </c>
      <c r="X477" s="297">
        <f>'7.  Persistence Report'!X111</f>
        <v>8.9258278999999996E-2</v>
      </c>
      <c r="Y477" s="472">
        <v>1</v>
      </c>
      <c r="Z477" s="412"/>
      <c r="AA477" s="412"/>
      <c r="AB477" s="412"/>
      <c r="AC477" s="412"/>
      <c r="AD477" s="412"/>
      <c r="AE477" s="412"/>
      <c r="AF477" s="412"/>
      <c r="AG477" s="412"/>
      <c r="AH477" s="412"/>
      <c r="AI477" s="412"/>
      <c r="AJ477" s="412"/>
      <c r="AK477" s="412"/>
      <c r="AL477" s="412"/>
      <c r="AM477" s="298">
        <f>SUM(Y477:AL477)</f>
        <v>1</v>
      </c>
    </row>
    <row r="478" spans="1:39" ht="15" outlineLevel="1">
      <c r="B478" s="296" t="s">
        <v>261</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1</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491</v>
      </c>
      <c r="C480" s="291"/>
      <c r="D480" s="292"/>
      <c r="E480" s="292"/>
      <c r="F480" s="292"/>
      <c r="G480" s="292"/>
      <c r="H480" s="292"/>
      <c r="I480" s="292"/>
      <c r="J480" s="292"/>
      <c r="K480" s="292"/>
      <c r="L480" s="292"/>
      <c r="M480" s="292"/>
      <c r="N480" s="292"/>
      <c r="O480" s="292"/>
      <c r="P480" s="292"/>
      <c r="Q480" s="292"/>
      <c r="R480" s="292"/>
      <c r="S480" s="292"/>
      <c r="T480" s="292"/>
      <c r="U480" s="292"/>
      <c r="V480" s="292"/>
      <c r="W480" s="292"/>
      <c r="X480" s="292"/>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261</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261</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2"/>
      <c r="F487" s="292"/>
      <c r="G487" s="292"/>
      <c r="H487" s="292"/>
      <c r="I487" s="292"/>
      <c r="J487" s="292"/>
      <c r="K487" s="292"/>
      <c r="L487" s="292"/>
      <c r="M487" s="292"/>
      <c r="N487" s="293"/>
      <c r="O487" s="292"/>
      <c r="P487" s="292"/>
      <c r="Q487" s="292"/>
      <c r="R487" s="292"/>
      <c r="S487" s="292"/>
      <c r="T487" s="292"/>
      <c r="U487" s="292"/>
      <c r="V487" s="292"/>
      <c r="W487" s="292"/>
      <c r="X487" s="292"/>
      <c r="Y487" s="416"/>
      <c r="Z487" s="416"/>
      <c r="AA487" s="416"/>
      <c r="AB487" s="416"/>
      <c r="AC487" s="416"/>
      <c r="AD487" s="416"/>
      <c r="AE487" s="416"/>
      <c r="AF487" s="416"/>
      <c r="AG487" s="416"/>
      <c r="AH487" s="416"/>
      <c r="AI487" s="416"/>
      <c r="AJ487" s="416"/>
      <c r="AK487" s="416"/>
      <c r="AL487" s="416"/>
      <c r="AM487" s="294"/>
    </row>
    <row r="488" spans="1:39" ht="15" outlineLevel="1">
      <c r="A488" s="511">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261</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outlineLevel="1">
      <c r="A491" s="511">
        <v>27</v>
      </c>
      <c r="B491" s="323" t="s">
        <v>17</v>
      </c>
      <c r="C491" s="293" t="s">
        <v>25</v>
      </c>
      <c r="D491" s="297">
        <f>'7.  Persistence Report'!AT110</f>
        <v>321000</v>
      </c>
      <c r="E491" s="297">
        <f>'7.  Persistence Report'!AU110</f>
        <v>321000</v>
      </c>
      <c r="F491" s="297">
        <f>'7.  Persistence Report'!AV110</f>
        <v>321000</v>
      </c>
      <c r="G491" s="297">
        <f>'7.  Persistence Report'!AW110</f>
        <v>321000</v>
      </c>
      <c r="H491" s="297">
        <f>'7.  Persistence Report'!AX110</f>
        <v>321000</v>
      </c>
      <c r="I491" s="297">
        <f>'7.  Persistence Report'!AY110</f>
        <v>321000</v>
      </c>
      <c r="J491" s="297">
        <f>'7.  Persistence Report'!AZ110</f>
        <v>321000</v>
      </c>
      <c r="K491" s="297">
        <f>'7.  Persistence Report'!BA110</f>
        <v>321000</v>
      </c>
      <c r="L491" s="297">
        <f>'7.  Persistence Report'!BB110</f>
        <v>321000</v>
      </c>
      <c r="M491" s="297">
        <f>'7.  Persistence Report'!BC110</f>
        <v>321000</v>
      </c>
      <c r="N491" s="297">
        <v>12</v>
      </c>
      <c r="O491" s="297">
        <f>'7.  Persistence Report'!O110</f>
        <v>62.5</v>
      </c>
      <c r="P491" s="297">
        <f>'7.  Persistence Report'!P110</f>
        <v>62.5</v>
      </c>
      <c r="Q491" s="297">
        <f>'7.  Persistence Report'!Q110</f>
        <v>62.5</v>
      </c>
      <c r="R491" s="297">
        <f>'7.  Persistence Report'!R110</f>
        <v>62.5</v>
      </c>
      <c r="S491" s="297">
        <f>'7.  Persistence Report'!S110</f>
        <v>62.5</v>
      </c>
      <c r="T491" s="297">
        <f>'7.  Persistence Report'!T110</f>
        <v>62.5</v>
      </c>
      <c r="U491" s="297">
        <f>'7.  Persistence Report'!U110</f>
        <v>62.5</v>
      </c>
      <c r="V491" s="297">
        <f>'7.  Persistence Report'!V110</f>
        <v>62.5</v>
      </c>
      <c r="W491" s="297">
        <f>'7.  Persistence Report'!W110</f>
        <v>62.5</v>
      </c>
      <c r="X491" s="297">
        <f>'7.  Persistence Report'!X110</f>
        <v>62.5</v>
      </c>
      <c r="Y491" s="428"/>
      <c r="Z491" s="417"/>
      <c r="AA491" s="417">
        <v>1</v>
      </c>
      <c r="AB491" s="417"/>
      <c r="AC491" s="417"/>
      <c r="AD491" s="417"/>
      <c r="AE491" s="417"/>
      <c r="AF491" s="417"/>
      <c r="AG491" s="417"/>
      <c r="AH491" s="417"/>
      <c r="AI491" s="417"/>
      <c r="AJ491" s="417"/>
      <c r="AK491" s="417"/>
      <c r="AL491" s="417"/>
      <c r="AM491" s="298">
        <f>SUM(Y491:AL491)</f>
        <v>1</v>
      </c>
    </row>
    <row r="492" spans="1:39" ht="15" outlineLevel="1">
      <c r="B492" s="296" t="s">
        <v>261</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1</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261</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261</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492</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261</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493</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494</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261</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495</v>
      </c>
      <c r="C507" s="293" t="s">
        <v>25</v>
      </c>
      <c r="D507" s="297">
        <f>'7.  Persistence Report'!AT116</f>
        <v>0</v>
      </c>
      <c r="E507" s="297">
        <f>'7.  Persistence Report'!AU116</f>
        <v>0</v>
      </c>
      <c r="F507" s="297">
        <f>'7.  Persistence Report'!AV116</f>
        <v>0</v>
      </c>
      <c r="G507" s="297">
        <f>'7.  Persistence Report'!AW116</f>
        <v>0</v>
      </c>
      <c r="H507" s="297">
        <f>'7.  Persistence Report'!AX116</f>
        <v>0</v>
      </c>
      <c r="I507" s="297">
        <f>'7.  Persistence Report'!AY116</f>
        <v>0</v>
      </c>
      <c r="J507" s="297">
        <f>'7.  Persistence Report'!AZ116</f>
        <v>0</v>
      </c>
      <c r="K507" s="297">
        <f>'7.  Persistence Report'!BA116</f>
        <v>0</v>
      </c>
      <c r="L507" s="297">
        <f>'7.  Persistence Report'!BB116</f>
        <v>0</v>
      </c>
      <c r="M507" s="297">
        <f>'7.  Persistence Report'!BC116</f>
        <v>0</v>
      </c>
      <c r="N507" s="297">
        <v>0</v>
      </c>
      <c r="O507" s="297">
        <f>'7.  Persistence Report'!O116</f>
        <v>296.21593760000002</v>
      </c>
      <c r="P507" s="297">
        <f>'7.  Persistence Report'!P116</f>
        <v>0</v>
      </c>
      <c r="Q507" s="297">
        <f>'7.  Persistence Report'!Q116</f>
        <v>0</v>
      </c>
      <c r="R507" s="297">
        <f>'7.  Persistence Report'!R116</f>
        <v>0</v>
      </c>
      <c r="S507" s="297">
        <f>'7.  Persistence Report'!S116</f>
        <v>0</v>
      </c>
      <c r="T507" s="297">
        <f>'7.  Persistence Report'!T116</f>
        <v>0</v>
      </c>
      <c r="U507" s="297">
        <f>'7.  Persistence Report'!U116</f>
        <v>0</v>
      </c>
      <c r="V507" s="297">
        <f>'7.  Persistence Report'!V116</f>
        <v>0</v>
      </c>
      <c r="W507" s="297">
        <f>'7.  Persistence Report'!W116</f>
        <v>0</v>
      </c>
      <c r="X507" s="297">
        <f>'7.  Persistence Report'!X116</f>
        <v>0</v>
      </c>
      <c r="Y507" s="412">
        <v>1</v>
      </c>
      <c r="Z507" s="412"/>
      <c r="AA507" s="412"/>
      <c r="AB507" s="412"/>
      <c r="AC507" s="412"/>
      <c r="AD507" s="412"/>
      <c r="AE507" s="412"/>
      <c r="AF507" s="412"/>
      <c r="AG507" s="412"/>
      <c r="AH507" s="412"/>
      <c r="AI507" s="412"/>
      <c r="AJ507" s="412"/>
      <c r="AK507" s="412"/>
      <c r="AL507" s="412"/>
      <c r="AM507" s="298">
        <f>SUM(Y507:AL507)</f>
        <v>1</v>
      </c>
    </row>
    <row r="508" spans="1:39" s="285" customFormat="1" ht="15" outlineLevel="1">
      <c r="A508" s="511"/>
      <c r="B508" s="326" t="s">
        <v>261</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1</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496</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261</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262</v>
      </c>
      <c r="C513" s="331"/>
      <c r="D513" s="331">
        <f>SUM(D408:D511)</f>
        <v>3591031.8342770445</v>
      </c>
      <c r="E513" s="331"/>
      <c r="F513" s="331"/>
      <c r="G513" s="331"/>
      <c r="H513" s="331"/>
      <c r="I513" s="331"/>
      <c r="J513" s="331"/>
      <c r="K513" s="331"/>
      <c r="L513" s="331"/>
      <c r="M513" s="331"/>
      <c r="N513" s="331"/>
      <c r="O513" s="331">
        <f>SUM(O408:O511)</f>
        <v>1297.1342622802335</v>
      </c>
      <c r="P513" s="331"/>
      <c r="Q513" s="331"/>
      <c r="R513" s="331"/>
      <c r="S513" s="331"/>
      <c r="T513" s="331"/>
      <c r="U513" s="331"/>
      <c r="V513" s="331"/>
      <c r="W513" s="331"/>
      <c r="X513" s="331"/>
      <c r="Y513" s="331">
        <f>IF(Y407="kWh",SUMPRODUCT(D408:D511,Y408:Y511))</f>
        <v>1361825.7644870449</v>
      </c>
      <c r="Z513" s="331">
        <f>IF(Z407="kWh",SUMPRODUCT(D408:D511,Z408:Z511))</f>
        <v>933669.35229000007</v>
      </c>
      <c r="AA513" s="331">
        <f>IF(AA407="kW",SUMPRODUCT(N408:N511,O408:O511,AA408:AA511),SUMPRODUCT(D408:D511,AA408:AA511))</f>
        <v>2582.6157426</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263</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0</v>
      </c>
      <c r="Z514" s="330">
        <f>HLOOKUP(Z406,'2. LRAMVA Threshold'!$B$42:$Q$53,6,FALSE)</f>
        <v>0</v>
      </c>
      <c r="AA514" s="330">
        <f>HLOOKUP(AA406,'2. LRAMVA Threshold'!$B$42:$Q$53,6,FALSE)</f>
        <v>0</v>
      </c>
      <c r="AB514" s="330">
        <f>HLOOKUP(AB406,'2. LRAMVA Threshold'!$B$42:$Q$53,6,FALSE)</f>
        <v>0</v>
      </c>
      <c r="AC514" s="330">
        <f>HLOOKUP(AC406,'2. LRAMVA Threshold'!$B$42:$Q$53,6,FALSE)</f>
        <v>0</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1.49E-2</v>
      </c>
      <c r="Z516" s="343">
        <f>HLOOKUP(Z$20,'3.  Distribution Rates'!$C$122:$P$133,6,FALSE)</f>
        <v>1.14E-2</v>
      </c>
      <c r="AA516" s="343">
        <f>HLOOKUP(AA$20,'3.  Distribution Rates'!$C$122:$P$133,6,FALSE)</f>
        <v>2.097</v>
      </c>
      <c r="AB516" s="343">
        <f>HLOOKUP(AB$20,'3.  Distribution Rates'!$C$122:$P$133,6,FALSE)</f>
        <v>1.3380000000000001</v>
      </c>
      <c r="AC516" s="343">
        <f>HLOOKUP(AC$20,'3.  Distribution Rates'!$C$122:$P$133,6,FALSE)</f>
        <v>9.2918000000000003</v>
      </c>
      <c r="AD516" s="343">
        <f>HLOOKUP(AD$20,'3.  Distribution Rates'!$C$122:$P$133,6,FALSE)</f>
        <v>8.4838000000000005</v>
      </c>
      <c r="AE516" s="343">
        <f>HLOOKUP(AE$20,'3.  Distribution Rates'!$C$122:$P$133,6,FALSE)</f>
        <v>2.8199999999999999E-2</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11522.00973377646</v>
      </c>
      <c r="Z517" s="380">
        <f t="shared" ref="Z517:AL517" si="151">Z137*Z516</f>
        <v>6853.902385958635</v>
      </c>
      <c r="AA517" s="380">
        <f t="shared" si="151"/>
        <v>2111.4459659245176</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31">
        <f>SUM(Y517:AL517)</f>
        <v>20487.358085659613</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8153.2786004768923</v>
      </c>
      <c r="Z518" s="380">
        <f t="shared" ref="Z518:AL518" si="152">Z266*Z516</f>
        <v>9423.092809118536</v>
      </c>
      <c r="AA518" s="380">
        <f t="shared" si="152"/>
        <v>3784.2434975521819</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31">
        <f>SUM(Y518:AL518)</f>
        <v>21360.61490714761</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11778.867319000763</v>
      </c>
      <c r="Z519" s="380">
        <f t="shared" ref="Z519:AL519" si="153">Z395*Z516</f>
        <v>7063.5074231846629</v>
      </c>
      <c r="AA519" s="380">
        <f t="shared" si="153"/>
        <v>5583.1834881980812</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31">
        <f>SUM(Y519:AL519)</f>
        <v>24425.558230383511</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20291.20389085697</v>
      </c>
      <c r="Z520" s="380">
        <f t="shared" ref="Z520:AK520" si="154">Z513*Z516</f>
        <v>10643.830616106001</v>
      </c>
      <c r="AA520" s="380">
        <f t="shared" si="154"/>
        <v>5415.7452122322002</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31">
        <f>SUM(Y520:AL520)</f>
        <v>36350.779719195169</v>
      </c>
    </row>
    <row r="521" spans="2:41" ht="15.75">
      <c r="B521" s="351" t="s">
        <v>264</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51745.359544111081</v>
      </c>
      <c r="Z521" s="348">
        <f t="shared" ref="Z521:AK521" si="155">SUM(Z517:Z520)</f>
        <v>33984.333234367834</v>
      </c>
      <c r="AA521" s="348">
        <f t="shared" si="155"/>
        <v>16894.61816390698</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102624.3109423859</v>
      </c>
    </row>
    <row r="522" spans="2:41" ht="15.75">
      <c r="B522" s="351" t="s">
        <v>265</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0</v>
      </c>
      <c r="Z522" s="349">
        <f t="shared" ref="Z522:AJ522" si="156">Z514*Z516</f>
        <v>0</v>
      </c>
      <c r="AA522" s="349">
        <f>AA514*AA516</f>
        <v>0</v>
      </c>
      <c r="AB522" s="349">
        <f t="shared" si="156"/>
        <v>0</v>
      </c>
      <c r="AC522" s="349">
        <f t="shared" si="156"/>
        <v>0</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0</v>
      </c>
    </row>
    <row r="523" spans="2:41" ht="15.75">
      <c r="B523" s="351" t="s">
        <v>267</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102624.3109423859</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1242457.5211570449</v>
      </c>
      <c r="Z526" s="293">
        <f>SUMPRODUCT(E408:E511,Z408:Z511)</f>
        <v>922450.59529000008</v>
      </c>
      <c r="AA526" s="293">
        <f>IF(AA407="kW",SUMPRODUCT(N408:N511,P408:P511,AA408:AA511),SUMPRODUCT(E408:E511,AA408:AA511))</f>
        <v>2544.2263062000002</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1180535.1014120451</v>
      </c>
      <c r="Z527" s="293">
        <f>SUMPRODUCT(F408:F511,Z408:Z511)</f>
        <v>921467.17012999998</v>
      </c>
      <c r="AA527" s="293">
        <f>IF(AA407="kW",SUMPRODUCT(N408:N511,Q408:Q511,AA408:AA511),SUMPRODUCT(F408:F511,AA408:AA511))</f>
        <v>2544.2263062000002</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1180397.726030045</v>
      </c>
      <c r="Z528" s="293">
        <f>SUMPRODUCT(G408:G511,Z408:Z511)</f>
        <v>895603.39384000003</v>
      </c>
      <c r="AA528" s="293">
        <f>IF(AA407="kW",SUMPRODUCT(N408:N511,R408:R511,AA408:AA511),SUMPRODUCT(G408:G511,AA408:AA511))</f>
        <v>2538.1097867999997</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1163197.7378760369</v>
      </c>
      <c r="Z529" s="293">
        <f>SUMPRODUCT(H408:H511,Z408:Z511)</f>
        <v>895603.39384000003</v>
      </c>
      <c r="AA529" s="293">
        <f>IF(AA407="kW",SUMPRODUCT(N408:N511,S408:S511,AA408:AA511),SUMPRODUCT(H408:H511,AA408:AA511))</f>
        <v>2538.1097867999997</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1155823.350785</v>
      </c>
      <c r="Z530" s="293">
        <f>SUMPRODUCT(I408:I511,Z408:Z511)</f>
        <v>895603.39384000003</v>
      </c>
      <c r="AA530" s="293">
        <f>IF(AA407="kW",SUMPRODUCT(N408:N511,T408:T511,AA408:AA511),SUMPRODUCT(I408:I511,AA408:AA511))</f>
        <v>2538.1097867999997</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1155492.219116</v>
      </c>
      <c r="Z531" s="328">
        <f>SUMPRODUCT(J408:J511,Z408:Z511)</f>
        <v>876159.64283999999</v>
      </c>
      <c r="AA531" s="328">
        <f>IF(AA407="kW",SUMPRODUCT(N408:N511,U408:U511,AA408:AA511),SUMPRODUCT(J408:J511,AA408:AA511))</f>
        <v>2507.5509551999999</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594</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529</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37" fitToHeight="0" orientation="landscape" cellComments="asDisplayed" r:id="rId1"/>
  <headerFooter>
    <oddHeader>&amp;L&amp;G</oddHeader>
    <oddFooter>&amp;R&amp;P of &amp;N</oddFooter>
  </headerFooter>
  <ignoredErrors>
    <ignoredError sqref="N76:N85 N51:N63 P43:U49 N107:O127 D127 Y127:AM143 E135:M149 N227:N253 O255 N203:N213 N179:N192 P236:U236 D255 N286:N297 O384 N483:N511 O513 N435:N471 P234:R235 N99:N106 N299:N322 N324:N382"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139" zoomScale="80" zoomScaleNormal="80" workbookViewId="0">
      <pane xSplit="2" topLeftCell="C1" activePane="topRight" state="frozen"/>
      <selection pane="topRight" activeCell="I238" sqref="I238"/>
    </sheetView>
  </sheetViews>
  <sheetFormatPr defaultColWidth="9.140625" defaultRowHeight="15" outlineLevelRow="1" outlineLevelCol="1"/>
  <cols>
    <col min="1" max="1" width="4.5703125" style="524" customWidth="1"/>
    <col min="2" max="2" width="44.140625" style="429" customWidth="1"/>
    <col min="3" max="3" width="13.42578125" style="429" customWidth="1"/>
    <col min="4" max="4" width="17" style="429" customWidth="1"/>
    <col min="5" max="5" width="10.85546875" style="429" customWidth="1" outlineLevel="1"/>
    <col min="6" max="13" width="11" style="429" bestFit="1" customWidth="1" outlineLevel="1"/>
    <col min="14" max="14" width="13.5703125" style="429" customWidth="1" outlineLevel="1"/>
    <col min="15" max="15" width="15.7109375" style="429" customWidth="1"/>
    <col min="16" max="24" width="9.140625" style="429" customWidth="1" outlineLevel="1"/>
    <col min="25" max="25" width="16.5703125" style="429" customWidth="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798"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798"/>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798"/>
      <c r="C16" s="795" t="s">
        <v>554</v>
      </c>
      <c r="D16" s="796"/>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798" t="s">
        <v>508</v>
      </c>
      <c r="C18" s="799" t="s">
        <v>678</v>
      </c>
      <c r="D18" s="799"/>
      <c r="E18" s="799"/>
      <c r="F18" s="799"/>
      <c r="G18" s="799"/>
      <c r="H18" s="799"/>
      <c r="I18" s="799"/>
      <c r="J18" s="799"/>
      <c r="K18" s="799"/>
      <c r="L18" s="799"/>
      <c r="M18" s="799"/>
      <c r="N18" s="799"/>
      <c r="O18" s="799"/>
      <c r="P18" s="799"/>
      <c r="Q18" s="799"/>
      <c r="R18" s="799"/>
      <c r="S18" s="799"/>
      <c r="T18" s="799"/>
      <c r="U18" s="799"/>
      <c r="V18" s="799"/>
      <c r="W18" s="799"/>
      <c r="X18" s="799"/>
      <c r="Y18" s="608"/>
      <c r="Z18" s="608"/>
      <c r="AA18" s="608"/>
      <c r="AB18" s="608"/>
      <c r="AC18" s="608"/>
      <c r="AD18" s="608"/>
      <c r="AE18" s="272"/>
      <c r="AF18" s="267"/>
      <c r="AG18" s="267"/>
      <c r="AH18" s="267"/>
      <c r="AI18" s="267"/>
      <c r="AJ18" s="267"/>
      <c r="AK18" s="267"/>
      <c r="AL18" s="267"/>
      <c r="AM18" s="267"/>
    </row>
    <row r="19" spans="2:39" ht="45.75" customHeight="1">
      <c r="B19" s="798"/>
      <c r="C19" s="799" t="s">
        <v>577</v>
      </c>
      <c r="D19" s="799"/>
      <c r="E19" s="799"/>
      <c r="F19" s="799"/>
      <c r="G19" s="799"/>
      <c r="H19" s="799"/>
      <c r="I19" s="799"/>
      <c r="J19" s="799"/>
      <c r="K19" s="799"/>
      <c r="L19" s="799"/>
      <c r="M19" s="799"/>
      <c r="N19" s="799"/>
      <c r="O19" s="799"/>
      <c r="P19" s="799"/>
      <c r="Q19" s="799"/>
      <c r="R19" s="799"/>
      <c r="S19" s="799"/>
      <c r="T19" s="799"/>
      <c r="U19" s="799"/>
      <c r="V19" s="799"/>
      <c r="W19" s="799"/>
      <c r="X19" s="799"/>
      <c r="Y19" s="608"/>
      <c r="Z19" s="608"/>
      <c r="AA19" s="608"/>
      <c r="AB19" s="608"/>
      <c r="AC19" s="608"/>
      <c r="AD19" s="608"/>
      <c r="AE19" s="272"/>
      <c r="AF19" s="267"/>
      <c r="AG19" s="267"/>
      <c r="AH19" s="267"/>
      <c r="AI19" s="267"/>
      <c r="AJ19" s="267"/>
      <c r="AK19" s="267"/>
      <c r="AL19" s="267"/>
      <c r="AM19" s="267"/>
    </row>
    <row r="20" spans="2:39" ht="62.25" customHeight="1">
      <c r="B20" s="275"/>
      <c r="C20" s="799" t="s">
        <v>575</v>
      </c>
      <c r="D20" s="799"/>
      <c r="E20" s="799"/>
      <c r="F20" s="799"/>
      <c r="G20" s="799"/>
      <c r="H20" s="799"/>
      <c r="I20" s="799"/>
      <c r="J20" s="799"/>
      <c r="K20" s="799"/>
      <c r="L20" s="799"/>
      <c r="M20" s="799"/>
      <c r="N20" s="799"/>
      <c r="O20" s="799"/>
      <c r="P20" s="799"/>
      <c r="Q20" s="799"/>
      <c r="R20" s="799"/>
      <c r="S20" s="799"/>
      <c r="T20" s="799"/>
      <c r="U20" s="799"/>
      <c r="V20" s="799"/>
      <c r="W20" s="799"/>
      <c r="X20" s="799"/>
      <c r="Y20" s="608"/>
      <c r="Z20" s="608"/>
      <c r="AA20" s="608"/>
      <c r="AB20" s="608"/>
      <c r="AC20" s="608"/>
      <c r="AD20" s="608"/>
      <c r="AE20" s="430"/>
      <c r="AF20" s="267"/>
      <c r="AG20" s="267"/>
      <c r="AH20" s="267"/>
      <c r="AI20" s="267"/>
      <c r="AJ20" s="267"/>
      <c r="AK20" s="267"/>
      <c r="AL20" s="267"/>
      <c r="AM20" s="267"/>
    </row>
    <row r="21" spans="2:39" ht="37.5" customHeight="1">
      <c r="B21" s="275"/>
      <c r="C21" s="799" t="s">
        <v>645</v>
      </c>
      <c r="D21" s="799"/>
      <c r="E21" s="799"/>
      <c r="F21" s="799"/>
      <c r="G21" s="799"/>
      <c r="H21" s="799"/>
      <c r="I21" s="799"/>
      <c r="J21" s="799"/>
      <c r="K21" s="799"/>
      <c r="L21" s="799"/>
      <c r="M21" s="799"/>
      <c r="N21" s="799"/>
      <c r="O21" s="799"/>
      <c r="P21" s="799"/>
      <c r="Q21" s="799"/>
      <c r="R21" s="799"/>
      <c r="S21" s="799"/>
      <c r="T21" s="799"/>
      <c r="U21" s="799"/>
      <c r="V21" s="799"/>
      <c r="W21" s="799"/>
      <c r="X21" s="799"/>
      <c r="Y21" s="608"/>
      <c r="Z21" s="608"/>
      <c r="AA21" s="608"/>
      <c r="AB21" s="608"/>
      <c r="AC21" s="608"/>
      <c r="AD21" s="608"/>
      <c r="AE21" s="278"/>
      <c r="AF21" s="267"/>
      <c r="AG21" s="267"/>
      <c r="AH21" s="267"/>
      <c r="AI21" s="267"/>
      <c r="AJ21" s="267"/>
      <c r="AK21" s="267"/>
      <c r="AL21" s="267"/>
      <c r="AM21" s="267"/>
    </row>
    <row r="22" spans="2:39" ht="54.75" customHeight="1">
      <c r="B22" s="275"/>
      <c r="C22" s="799" t="s">
        <v>627</v>
      </c>
      <c r="D22" s="799"/>
      <c r="E22" s="799"/>
      <c r="F22" s="799"/>
      <c r="G22" s="799"/>
      <c r="H22" s="799"/>
      <c r="I22" s="799"/>
      <c r="J22" s="799"/>
      <c r="K22" s="799"/>
      <c r="L22" s="799"/>
      <c r="M22" s="799"/>
      <c r="N22" s="799"/>
      <c r="O22" s="799"/>
      <c r="P22" s="799"/>
      <c r="Q22" s="799"/>
      <c r="R22" s="799"/>
      <c r="S22" s="799"/>
      <c r="T22" s="799"/>
      <c r="U22" s="799"/>
      <c r="V22" s="799"/>
      <c r="W22" s="799"/>
      <c r="X22" s="799"/>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798" t="s">
        <v>530</v>
      </c>
      <c r="C24" s="598" t="s">
        <v>532</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798"/>
      <c r="C25" s="598" t="s">
        <v>533</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534</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535</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536</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537</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268</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00" t="s">
        <v>212</v>
      </c>
      <c r="C34" s="802" t="s">
        <v>33</v>
      </c>
      <c r="D34" s="286" t="s">
        <v>425</v>
      </c>
      <c r="E34" s="804" t="s">
        <v>210</v>
      </c>
      <c r="F34" s="805"/>
      <c r="G34" s="805"/>
      <c r="H34" s="805"/>
      <c r="I34" s="805"/>
      <c r="J34" s="805"/>
      <c r="K34" s="805"/>
      <c r="L34" s="805"/>
      <c r="M34" s="806"/>
      <c r="N34" s="810" t="s">
        <v>214</v>
      </c>
      <c r="O34" s="286" t="s">
        <v>426</v>
      </c>
      <c r="P34" s="804" t="s">
        <v>213</v>
      </c>
      <c r="Q34" s="805"/>
      <c r="R34" s="805"/>
      <c r="S34" s="805"/>
      <c r="T34" s="805"/>
      <c r="U34" s="805"/>
      <c r="V34" s="805"/>
      <c r="W34" s="805"/>
      <c r="X34" s="806"/>
      <c r="Y34" s="807" t="s">
        <v>245</v>
      </c>
      <c r="Z34" s="808"/>
      <c r="AA34" s="808"/>
      <c r="AB34" s="808"/>
      <c r="AC34" s="808"/>
      <c r="AD34" s="808"/>
      <c r="AE34" s="808"/>
      <c r="AF34" s="808"/>
      <c r="AG34" s="808"/>
      <c r="AH34" s="808"/>
      <c r="AI34" s="808"/>
      <c r="AJ34" s="808"/>
      <c r="AK34" s="808"/>
      <c r="AL34" s="808"/>
      <c r="AM34" s="809"/>
    </row>
    <row r="35" spans="1:39" ht="65.25" customHeight="1">
      <c r="B35" s="801"/>
      <c r="C35" s="803"/>
      <c r="D35" s="287">
        <v>2015</v>
      </c>
      <c r="E35" s="287">
        <v>2016</v>
      </c>
      <c r="F35" s="287">
        <v>2017</v>
      </c>
      <c r="G35" s="287">
        <v>2018</v>
      </c>
      <c r="H35" s="287">
        <v>2019</v>
      </c>
      <c r="I35" s="287">
        <v>2020</v>
      </c>
      <c r="J35" s="287">
        <v>2021</v>
      </c>
      <c r="K35" s="287">
        <v>2022</v>
      </c>
      <c r="L35" s="287">
        <v>2023</v>
      </c>
      <c r="M35" s="431">
        <v>2024</v>
      </c>
      <c r="N35" s="811"/>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General Service &lt;50 kW</v>
      </c>
      <c r="AA35" s="287" t="str">
        <f>'1.  LRAMVA Summary'!F50</f>
        <v>General Service 50 - 2,999 kW</v>
      </c>
      <c r="AB35" s="287" t="str">
        <f>'1.  LRAMVA Summary'!G50</f>
        <v>General Service 3,000 - 4,999 kW</v>
      </c>
      <c r="AC35" s="287" t="str">
        <f>'1.  LRAMVA Summary'!H50</f>
        <v>Sentinel Lighting</v>
      </c>
      <c r="AD35" s="287" t="str">
        <f>'1.  LRAMVA Summary'!I50</f>
        <v>Street Lighting</v>
      </c>
      <c r="AE35" s="287" t="str">
        <f>'1.  LRAMVA Summary'!J50</f>
        <v>Unmetered Scattered Load</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507</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v>
      </c>
      <c r="AD36" s="293" t="str">
        <f>'1.  LRAMVA Summary'!I51</f>
        <v>kW</v>
      </c>
      <c r="AE36" s="293" t="str">
        <f>'1.  LRAMVA Summary'!J51</f>
        <v>kWh</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500</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f>'7.  Persistence Report'!AU122</f>
        <v>163745</v>
      </c>
      <c r="E38" s="297">
        <f>'7.  Persistence Report'!AV122</f>
        <v>162271</v>
      </c>
      <c r="F38" s="297">
        <f>'7.  Persistence Report'!AW122</f>
        <v>162271</v>
      </c>
      <c r="G38" s="297">
        <f>'7.  Persistence Report'!AX122</f>
        <v>162271</v>
      </c>
      <c r="H38" s="297">
        <f>'7.  Persistence Report'!AY122</f>
        <v>162271</v>
      </c>
      <c r="I38" s="297">
        <f>'7.  Persistence Report'!AZ122</f>
        <v>162271</v>
      </c>
      <c r="J38" s="297">
        <f>'7.  Persistence Report'!BA122</f>
        <v>162271</v>
      </c>
      <c r="K38" s="297">
        <f>'7.  Persistence Report'!BB122</f>
        <v>162236</v>
      </c>
      <c r="L38" s="297">
        <f>'7.  Persistence Report'!BC122</f>
        <v>162236</v>
      </c>
      <c r="M38" s="297">
        <f>'7.  Persistence Report'!BD122</f>
        <v>162236</v>
      </c>
      <c r="N38" s="293"/>
      <c r="O38" s="297">
        <f>'7.  Persistence Report'!P122</f>
        <v>11</v>
      </c>
      <c r="P38" s="297">
        <f>'7.  Persistence Report'!Q122</f>
        <v>10</v>
      </c>
      <c r="Q38" s="297">
        <f>'7.  Persistence Report'!R122</f>
        <v>10</v>
      </c>
      <c r="R38" s="297">
        <f>'7.  Persistence Report'!S122</f>
        <v>10</v>
      </c>
      <c r="S38" s="297">
        <f>'7.  Persistence Report'!T122</f>
        <v>10</v>
      </c>
      <c r="T38" s="297">
        <f>'7.  Persistence Report'!U122</f>
        <v>10</v>
      </c>
      <c r="U38" s="297">
        <f>'7.  Persistence Report'!V122</f>
        <v>10</v>
      </c>
      <c r="V38" s="297">
        <f>'7.  Persistence Report'!W122</f>
        <v>10</v>
      </c>
      <c r="W38" s="297">
        <f>'7.  Persistence Report'!X122</f>
        <v>10</v>
      </c>
      <c r="X38" s="297">
        <f>'7.  Persistence Report'!Y122</f>
        <v>10</v>
      </c>
      <c r="Y38" s="412">
        <v>1</v>
      </c>
      <c r="Z38" s="412"/>
      <c r="AA38" s="412"/>
      <c r="AB38" s="412"/>
      <c r="AC38" s="412"/>
      <c r="AD38" s="412"/>
      <c r="AE38" s="412"/>
      <c r="AF38" s="412"/>
      <c r="AG38" s="412"/>
      <c r="AH38" s="412"/>
      <c r="AI38" s="412"/>
      <c r="AJ38" s="412"/>
      <c r="AK38" s="412"/>
      <c r="AL38" s="412"/>
      <c r="AM38" s="298">
        <f>SUM(Y38:AL38)</f>
        <v>1</v>
      </c>
    </row>
    <row r="39" spans="1:39" outlineLevel="1">
      <c r="B39" s="296" t="s">
        <v>269</v>
      </c>
      <c r="C39" s="293" t="s">
        <v>164</v>
      </c>
      <c r="D39" s="297"/>
      <c r="E39" s="297"/>
      <c r="F39" s="297"/>
      <c r="G39" s="297"/>
      <c r="H39" s="297"/>
      <c r="I39" s="297"/>
      <c r="J39" s="297"/>
      <c r="K39" s="297"/>
      <c r="L39" s="297"/>
      <c r="M39" s="297"/>
      <c r="N39" s="470"/>
      <c r="O39" s="297"/>
      <c r="P39" s="297"/>
      <c r="Q39" s="297"/>
      <c r="R39" s="297"/>
      <c r="S39" s="297"/>
      <c r="T39" s="297"/>
      <c r="U39" s="297"/>
      <c r="V39" s="297"/>
      <c r="W39" s="297"/>
      <c r="X39" s="297"/>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f>'7.  Persistence Report'!AU119</f>
        <v>238330</v>
      </c>
      <c r="E41" s="297">
        <f>'7.  Persistence Report'!AV119</f>
        <v>230426</v>
      </c>
      <c r="F41" s="297">
        <f>'7.  Persistence Report'!AW119</f>
        <v>230426</v>
      </c>
      <c r="G41" s="297">
        <f>'7.  Persistence Report'!AX119</f>
        <v>230426</v>
      </c>
      <c r="H41" s="297">
        <f>'7.  Persistence Report'!AY119</f>
        <v>230426</v>
      </c>
      <c r="I41" s="297">
        <f>'7.  Persistence Report'!AZ119</f>
        <v>230426</v>
      </c>
      <c r="J41" s="297">
        <f>'7.  Persistence Report'!BA119</f>
        <v>230426</v>
      </c>
      <c r="K41" s="297">
        <f>'7.  Persistence Report'!BB119</f>
        <v>230418</v>
      </c>
      <c r="L41" s="297">
        <f>'7.  Persistence Report'!BC119</f>
        <v>230418</v>
      </c>
      <c r="M41" s="297">
        <f>'7.  Persistence Report'!BD119</f>
        <v>230418</v>
      </c>
      <c r="N41" s="293"/>
      <c r="O41" s="297">
        <f>'7.  Persistence Report'!P119</f>
        <v>18</v>
      </c>
      <c r="P41" s="297">
        <f>'7.  Persistence Report'!Q119</f>
        <v>17</v>
      </c>
      <c r="Q41" s="297">
        <f>'7.  Persistence Report'!R119</f>
        <v>17</v>
      </c>
      <c r="R41" s="297">
        <f>'7.  Persistence Report'!S119</f>
        <v>17</v>
      </c>
      <c r="S41" s="297">
        <f>'7.  Persistence Report'!T119</f>
        <v>17</v>
      </c>
      <c r="T41" s="297">
        <f>'7.  Persistence Report'!U119</f>
        <v>17</v>
      </c>
      <c r="U41" s="297">
        <f>'7.  Persistence Report'!V119</f>
        <v>17</v>
      </c>
      <c r="V41" s="297">
        <f>'7.  Persistence Report'!W119</f>
        <v>17</v>
      </c>
      <c r="W41" s="297">
        <f>'7.  Persistence Report'!X119</f>
        <v>17</v>
      </c>
      <c r="X41" s="297">
        <f>'7.  Persistence Report'!Y119</f>
        <v>17</v>
      </c>
      <c r="Y41" s="412">
        <v>1</v>
      </c>
      <c r="Z41" s="412"/>
      <c r="AA41" s="412"/>
      <c r="AB41" s="412"/>
      <c r="AC41" s="412"/>
      <c r="AD41" s="412"/>
      <c r="AE41" s="412"/>
      <c r="AF41" s="412"/>
      <c r="AG41" s="412"/>
      <c r="AH41" s="412"/>
      <c r="AI41" s="412"/>
      <c r="AJ41" s="412"/>
      <c r="AK41" s="412"/>
      <c r="AL41" s="412"/>
      <c r="AM41" s="298">
        <f>SUM(Y41:AL41)</f>
        <v>1</v>
      </c>
    </row>
    <row r="42" spans="1:39" outlineLevel="1">
      <c r="B42" s="296" t="s">
        <v>269</v>
      </c>
      <c r="C42" s="293" t="s">
        <v>164</v>
      </c>
      <c r="D42" s="297"/>
      <c r="E42" s="297"/>
      <c r="F42" s="297"/>
      <c r="G42" s="297"/>
      <c r="H42" s="297"/>
      <c r="I42" s="297"/>
      <c r="J42" s="297"/>
      <c r="K42" s="297"/>
      <c r="L42" s="297"/>
      <c r="M42" s="297"/>
      <c r="N42" s="470"/>
      <c r="O42" s="297"/>
      <c r="P42" s="297"/>
      <c r="Q42" s="297"/>
      <c r="R42" s="297"/>
      <c r="S42" s="297"/>
      <c r="T42" s="297"/>
      <c r="U42" s="297"/>
      <c r="V42" s="297"/>
      <c r="W42" s="297"/>
      <c r="X42" s="297"/>
      <c r="Y42" s="413">
        <f t="shared" ref="Y42:AL42" si="1">Y41</f>
        <v>1</v>
      </c>
      <c r="Z42" s="413">
        <f t="shared" si="1"/>
        <v>0</v>
      </c>
      <c r="AA42" s="413">
        <f t="shared" si="1"/>
        <v>0</v>
      </c>
      <c r="AB42" s="413">
        <f t="shared" si="1"/>
        <v>0</v>
      </c>
      <c r="AC42" s="413">
        <f t="shared" si="1"/>
        <v>0</v>
      </c>
      <c r="AD42" s="413">
        <f t="shared" si="1"/>
        <v>0</v>
      </c>
      <c r="AE42" s="413">
        <f t="shared" si="1"/>
        <v>0</v>
      </c>
      <c r="AF42" s="413">
        <f t="shared" si="1"/>
        <v>0</v>
      </c>
      <c r="AG42" s="413">
        <f t="shared" si="1"/>
        <v>0</v>
      </c>
      <c r="AH42" s="413">
        <f t="shared" si="1"/>
        <v>0</v>
      </c>
      <c r="AI42" s="413">
        <f t="shared" si="1"/>
        <v>0</v>
      </c>
      <c r="AJ42" s="413">
        <f t="shared" si="1"/>
        <v>0</v>
      </c>
      <c r="AK42" s="413">
        <f t="shared" si="1"/>
        <v>0</v>
      </c>
      <c r="AL42" s="413">
        <f t="shared" si="1"/>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f>'7.  Persistence Report'!AU118</f>
        <v>9159</v>
      </c>
      <c r="E44" s="297">
        <f>'7.  Persistence Report'!AV118</f>
        <v>9159</v>
      </c>
      <c r="F44" s="297">
        <f>'7.  Persistence Report'!AW118</f>
        <v>9159</v>
      </c>
      <c r="G44" s="297">
        <f>'7.  Persistence Report'!AX118</f>
        <v>9159</v>
      </c>
      <c r="H44" s="297">
        <f>'7.  Persistence Report'!AY118</f>
        <v>6105</v>
      </c>
      <c r="I44" s="297">
        <f>'7.  Persistence Report'!AZ118</f>
        <v>0</v>
      </c>
      <c r="J44" s="297">
        <f>'7.  Persistence Report'!BA118</f>
        <v>0</v>
      </c>
      <c r="K44" s="297">
        <f>'7.  Persistence Report'!BB118</f>
        <v>0</v>
      </c>
      <c r="L44" s="297">
        <f>'7.  Persistence Report'!BC118</f>
        <v>0</v>
      </c>
      <c r="M44" s="297">
        <f>'7.  Persistence Report'!BD118</f>
        <v>0</v>
      </c>
      <c r="N44" s="293"/>
      <c r="O44" s="297">
        <f>'7.  Persistence Report'!P118</f>
        <v>1</v>
      </c>
      <c r="P44" s="297">
        <f>'7.  Persistence Report'!Q118</f>
        <v>1</v>
      </c>
      <c r="Q44" s="297">
        <f>'7.  Persistence Report'!R118</f>
        <v>1</v>
      </c>
      <c r="R44" s="297">
        <f>'7.  Persistence Report'!S118</f>
        <v>1</v>
      </c>
      <c r="S44" s="297">
        <f>'7.  Persistence Report'!T118</f>
        <v>1</v>
      </c>
      <c r="T44" s="297">
        <f>'7.  Persistence Report'!U118</f>
        <v>0</v>
      </c>
      <c r="U44" s="297">
        <f>'7.  Persistence Report'!V118</f>
        <v>0</v>
      </c>
      <c r="V44" s="297">
        <f>'7.  Persistence Report'!W118</f>
        <v>0</v>
      </c>
      <c r="W44" s="297">
        <f>'7.  Persistence Report'!X118</f>
        <v>0</v>
      </c>
      <c r="X44" s="297">
        <f>'7.  Persistence Report'!Y118</f>
        <v>0</v>
      </c>
      <c r="Y44" s="412">
        <v>1</v>
      </c>
      <c r="Z44" s="412"/>
      <c r="AA44" s="412"/>
      <c r="AB44" s="412"/>
      <c r="AC44" s="412"/>
      <c r="AD44" s="412"/>
      <c r="AE44" s="412"/>
      <c r="AF44" s="412"/>
      <c r="AG44" s="412"/>
      <c r="AH44" s="412"/>
      <c r="AI44" s="412"/>
      <c r="AJ44" s="412"/>
      <c r="AK44" s="412"/>
      <c r="AL44" s="412"/>
      <c r="AM44" s="298">
        <f>SUM(Y44:AL44)</f>
        <v>1</v>
      </c>
    </row>
    <row r="45" spans="1:39" outlineLevel="1">
      <c r="B45" s="296" t="s">
        <v>269</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 t="shared" ref="Y45:AL45" si="2">Y44</f>
        <v>1</v>
      </c>
      <c r="Z45" s="413">
        <f t="shared" si="2"/>
        <v>0</v>
      </c>
      <c r="AA45" s="413">
        <f t="shared" si="2"/>
        <v>0</v>
      </c>
      <c r="AB45" s="413">
        <f t="shared" si="2"/>
        <v>0</v>
      </c>
      <c r="AC45" s="413">
        <f t="shared" si="2"/>
        <v>0</v>
      </c>
      <c r="AD45" s="413">
        <f t="shared" si="2"/>
        <v>0</v>
      </c>
      <c r="AE45" s="413">
        <f t="shared" si="2"/>
        <v>0</v>
      </c>
      <c r="AF45" s="413">
        <f t="shared" si="2"/>
        <v>0</v>
      </c>
      <c r="AG45" s="413">
        <f t="shared" si="2"/>
        <v>0</v>
      </c>
      <c r="AH45" s="413">
        <f t="shared" si="2"/>
        <v>0</v>
      </c>
      <c r="AI45" s="413">
        <f t="shared" si="2"/>
        <v>0</v>
      </c>
      <c r="AJ45" s="413">
        <f t="shared" si="2"/>
        <v>0</v>
      </c>
      <c r="AK45" s="413">
        <f t="shared" si="2"/>
        <v>0</v>
      </c>
      <c r="AL45" s="413">
        <f t="shared" si="2"/>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f>'7.  Persistence Report'!AU127</f>
        <v>314522</v>
      </c>
      <c r="E47" s="297">
        <f>'7.  Persistence Report'!AV127</f>
        <v>314522</v>
      </c>
      <c r="F47" s="297">
        <f>'7.  Persistence Report'!AW127</f>
        <v>314522</v>
      </c>
      <c r="G47" s="297">
        <f>'7.  Persistence Report'!AX127</f>
        <v>314522</v>
      </c>
      <c r="H47" s="297">
        <f>'7.  Persistence Report'!AY127</f>
        <v>314522</v>
      </c>
      <c r="I47" s="297">
        <f>'7.  Persistence Report'!AZ127</f>
        <v>314522</v>
      </c>
      <c r="J47" s="297">
        <f>'7.  Persistence Report'!BA127</f>
        <v>314522</v>
      </c>
      <c r="K47" s="297">
        <f>'7.  Persistence Report'!BB127</f>
        <v>314522</v>
      </c>
      <c r="L47" s="297">
        <f>'7.  Persistence Report'!BC127</f>
        <v>314522</v>
      </c>
      <c r="M47" s="297">
        <f>'7.  Persistence Report'!BD127</f>
        <v>314522</v>
      </c>
      <c r="N47" s="293"/>
      <c r="O47" s="297">
        <f>'7.  Persistence Report'!P127</f>
        <v>168</v>
      </c>
      <c r="P47" s="297">
        <f>'7.  Persistence Report'!Q127</f>
        <v>168</v>
      </c>
      <c r="Q47" s="297">
        <f>'7.  Persistence Report'!R127</f>
        <v>168</v>
      </c>
      <c r="R47" s="297">
        <f>'7.  Persistence Report'!S127</f>
        <v>168</v>
      </c>
      <c r="S47" s="297">
        <f>'7.  Persistence Report'!T127</f>
        <v>168</v>
      </c>
      <c r="T47" s="297">
        <f>'7.  Persistence Report'!U127</f>
        <v>168</v>
      </c>
      <c r="U47" s="297">
        <f>'7.  Persistence Report'!V127</f>
        <v>168</v>
      </c>
      <c r="V47" s="297">
        <f>'7.  Persistence Report'!W127</f>
        <v>168</v>
      </c>
      <c r="W47" s="297">
        <f>'7.  Persistence Report'!X127</f>
        <v>168</v>
      </c>
      <c r="X47" s="297">
        <f>'7.  Persistence Report'!Y127</f>
        <v>168</v>
      </c>
      <c r="Y47" s="412">
        <v>1</v>
      </c>
      <c r="Z47" s="412"/>
      <c r="AA47" s="412"/>
      <c r="AB47" s="412"/>
      <c r="AC47" s="412"/>
      <c r="AD47" s="412"/>
      <c r="AE47" s="412"/>
      <c r="AF47" s="412"/>
      <c r="AG47" s="412"/>
      <c r="AH47" s="412"/>
      <c r="AI47" s="412"/>
      <c r="AJ47" s="412"/>
      <c r="AK47" s="412"/>
      <c r="AL47" s="412"/>
      <c r="AM47" s="298">
        <f>SUM(Y47:AL47)</f>
        <v>1</v>
      </c>
    </row>
    <row r="48" spans="1:39" outlineLevel="1">
      <c r="B48" s="296" t="s">
        <v>269</v>
      </c>
      <c r="C48" s="293" t="s">
        <v>164</v>
      </c>
      <c r="D48" s="297"/>
      <c r="E48" s="297"/>
      <c r="F48" s="297"/>
      <c r="G48" s="297"/>
      <c r="H48" s="297"/>
      <c r="I48" s="297"/>
      <c r="J48" s="297"/>
      <c r="K48" s="297"/>
      <c r="L48" s="297"/>
      <c r="M48" s="297"/>
      <c r="N48" s="470"/>
      <c r="O48" s="297"/>
      <c r="P48" s="297"/>
      <c r="Q48" s="297"/>
      <c r="R48" s="297"/>
      <c r="S48" s="297"/>
      <c r="T48" s="297"/>
      <c r="U48" s="297"/>
      <c r="V48" s="297"/>
      <c r="W48" s="297"/>
      <c r="X48" s="297"/>
      <c r="Y48" s="413">
        <f t="shared" ref="Y48:AL48" si="3">Y47</f>
        <v>1</v>
      </c>
      <c r="Z48" s="413">
        <f t="shared" si="3"/>
        <v>0</v>
      </c>
      <c r="AA48" s="413">
        <f t="shared" si="3"/>
        <v>0</v>
      </c>
      <c r="AB48" s="413">
        <f t="shared" si="3"/>
        <v>0</v>
      </c>
      <c r="AC48" s="413">
        <f t="shared" si="3"/>
        <v>0</v>
      </c>
      <c r="AD48" s="413">
        <f t="shared" si="3"/>
        <v>0</v>
      </c>
      <c r="AE48" s="413">
        <f t="shared" si="3"/>
        <v>0</v>
      </c>
      <c r="AF48" s="413">
        <f t="shared" si="3"/>
        <v>0</v>
      </c>
      <c r="AG48" s="413">
        <f t="shared" si="3"/>
        <v>0</v>
      </c>
      <c r="AH48" s="413">
        <f t="shared" si="3"/>
        <v>0</v>
      </c>
      <c r="AI48" s="413">
        <f t="shared" si="3"/>
        <v>0</v>
      </c>
      <c r="AJ48" s="413">
        <f t="shared" si="3"/>
        <v>0</v>
      </c>
      <c r="AK48" s="413">
        <f t="shared" si="3"/>
        <v>0</v>
      </c>
      <c r="AL48" s="413">
        <f t="shared" si="3"/>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f>'7.  Persistence Report'!AU135</f>
        <v>15578</v>
      </c>
      <c r="E50" s="297">
        <f>'7.  Persistence Report'!AV135</f>
        <v>15578</v>
      </c>
      <c r="F50" s="297">
        <f>'7.  Persistence Report'!AW135</f>
        <v>15578</v>
      </c>
      <c r="G50" s="297">
        <f>'7.  Persistence Report'!AX135</f>
        <v>15578</v>
      </c>
      <c r="H50" s="297">
        <f>'7.  Persistence Report'!AY135</f>
        <v>15578</v>
      </c>
      <c r="I50" s="297">
        <f>'7.  Persistence Report'!AZ135</f>
        <v>15578</v>
      </c>
      <c r="J50" s="297">
        <f>'7.  Persistence Report'!BA135</f>
        <v>15578</v>
      </c>
      <c r="K50" s="297">
        <f>'7.  Persistence Report'!BB135</f>
        <v>15578</v>
      </c>
      <c r="L50" s="297">
        <f>'7.  Persistence Report'!BC135</f>
        <v>15578</v>
      </c>
      <c r="M50" s="297">
        <f>'7.  Persistence Report'!BD135</f>
        <v>15578</v>
      </c>
      <c r="N50" s="293"/>
      <c r="O50" s="297">
        <f>'7.  Persistence Report'!P135</f>
        <v>6</v>
      </c>
      <c r="P50" s="297">
        <f>'7.  Persistence Report'!Q135</f>
        <v>6</v>
      </c>
      <c r="Q50" s="297">
        <f>'7.  Persistence Report'!R135</f>
        <v>6</v>
      </c>
      <c r="R50" s="297">
        <f>'7.  Persistence Report'!S135</f>
        <v>6</v>
      </c>
      <c r="S50" s="297">
        <f>'7.  Persistence Report'!T135</f>
        <v>6</v>
      </c>
      <c r="T50" s="297">
        <f>'7.  Persistence Report'!U135</f>
        <v>6</v>
      </c>
      <c r="U50" s="297">
        <f>'7.  Persistence Report'!V135</f>
        <v>6</v>
      </c>
      <c r="V50" s="297">
        <f>'7.  Persistence Report'!W135</f>
        <v>6</v>
      </c>
      <c r="W50" s="297">
        <f>'7.  Persistence Report'!X135</f>
        <v>6</v>
      </c>
      <c r="X50" s="297">
        <f>'7.  Persistence Report'!Y135</f>
        <v>6</v>
      </c>
      <c r="Y50" s="412">
        <v>1</v>
      </c>
      <c r="Z50" s="412"/>
      <c r="AA50" s="412"/>
      <c r="AB50" s="412"/>
      <c r="AC50" s="412"/>
      <c r="AD50" s="412"/>
      <c r="AE50" s="412"/>
      <c r="AF50" s="412"/>
      <c r="AG50" s="412"/>
      <c r="AH50" s="412"/>
      <c r="AI50" s="412"/>
      <c r="AJ50" s="412"/>
      <c r="AK50" s="412"/>
      <c r="AL50" s="412"/>
      <c r="AM50" s="298">
        <f>SUM(Y50:AL50)</f>
        <v>1</v>
      </c>
    </row>
    <row r="51" spans="1:39" outlineLevel="1">
      <c r="B51" s="296" t="s">
        <v>269</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 t="shared" ref="Y51:AL51" si="4">Y50</f>
        <v>1</v>
      </c>
      <c r="Z51" s="413">
        <f t="shared" si="4"/>
        <v>0</v>
      </c>
      <c r="AA51" s="413">
        <f t="shared" si="4"/>
        <v>0</v>
      </c>
      <c r="AB51" s="413">
        <f t="shared" si="4"/>
        <v>0</v>
      </c>
      <c r="AC51" s="413">
        <f t="shared" si="4"/>
        <v>0</v>
      </c>
      <c r="AD51" s="413">
        <f t="shared" si="4"/>
        <v>0</v>
      </c>
      <c r="AE51" s="413">
        <f t="shared" si="4"/>
        <v>0</v>
      </c>
      <c r="AF51" s="413">
        <f t="shared" si="4"/>
        <v>0</v>
      </c>
      <c r="AG51" s="413">
        <f t="shared" si="4"/>
        <v>0</v>
      </c>
      <c r="AH51" s="413">
        <f t="shared" si="4"/>
        <v>0</v>
      </c>
      <c r="AI51" s="413">
        <f t="shared" si="4"/>
        <v>0</v>
      </c>
      <c r="AJ51" s="413">
        <f t="shared" si="4"/>
        <v>0</v>
      </c>
      <c r="AK51" s="413">
        <f t="shared" si="4"/>
        <v>0</v>
      </c>
      <c r="AL51" s="413">
        <f t="shared" si="4"/>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501</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f>'7.  Persistence Report'!AU125</f>
        <v>214071</v>
      </c>
      <c r="E54" s="297">
        <f>'7.  Persistence Report'!AV125</f>
        <v>214071</v>
      </c>
      <c r="F54" s="297">
        <f>'7.  Persistence Report'!AW125</f>
        <v>214071</v>
      </c>
      <c r="G54" s="297">
        <f>'7.  Persistence Report'!AX125</f>
        <v>214071</v>
      </c>
      <c r="H54" s="297">
        <f>'7.  Persistence Report'!AY125</f>
        <v>0</v>
      </c>
      <c r="I54" s="297">
        <f>'7.  Persistence Report'!AZ125</f>
        <v>0</v>
      </c>
      <c r="J54" s="297">
        <f>'7.  Persistence Report'!BA125</f>
        <v>0</v>
      </c>
      <c r="K54" s="297">
        <f>'7.  Persistence Report'!BB125</f>
        <v>0</v>
      </c>
      <c r="L54" s="297">
        <f>'7.  Persistence Report'!BC125</f>
        <v>0</v>
      </c>
      <c r="M54" s="297">
        <f>'7.  Persistence Report'!BD125</f>
        <v>0</v>
      </c>
      <c r="N54" s="297">
        <v>12</v>
      </c>
      <c r="O54" s="297">
        <f>'7.  Persistence Report'!P125</f>
        <v>46</v>
      </c>
      <c r="P54" s="297">
        <f>'7.  Persistence Report'!Q125</f>
        <v>46</v>
      </c>
      <c r="Q54" s="297">
        <f>'7.  Persistence Report'!R125</f>
        <v>46</v>
      </c>
      <c r="R54" s="297">
        <f>'7.  Persistence Report'!S125</f>
        <v>46</v>
      </c>
      <c r="S54" s="297">
        <f>'7.  Persistence Report'!T125</f>
        <v>0</v>
      </c>
      <c r="T54" s="297">
        <f>'7.  Persistence Report'!U125</f>
        <v>0</v>
      </c>
      <c r="U54" s="297">
        <f>'7.  Persistence Report'!V125</f>
        <v>0</v>
      </c>
      <c r="V54" s="297">
        <f>'7.  Persistence Report'!W125</f>
        <v>0</v>
      </c>
      <c r="W54" s="297">
        <f>'7.  Persistence Report'!X125</f>
        <v>0</v>
      </c>
      <c r="X54" s="297">
        <f>'7.  Persistence Report'!Y125</f>
        <v>0</v>
      </c>
      <c r="Y54" s="417"/>
      <c r="Z54" s="412">
        <v>0.25</v>
      </c>
      <c r="AA54" s="412">
        <v>0.75</v>
      </c>
      <c r="AB54" s="412"/>
      <c r="AC54" s="412"/>
      <c r="AD54" s="412"/>
      <c r="AE54" s="412"/>
      <c r="AF54" s="417"/>
      <c r="AG54" s="417"/>
      <c r="AH54" s="417"/>
      <c r="AI54" s="417"/>
      <c r="AJ54" s="417"/>
      <c r="AK54" s="417"/>
      <c r="AL54" s="417"/>
      <c r="AM54" s="298">
        <f>SUM(Y54:AL54)</f>
        <v>1</v>
      </c>
    </row>
    <row r="55" spans="1:39" outlineLevel="1">
      <c r="B55" s="296" t="s">
        <v>269</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 t="shared" ref="Y55:AL55" si="5">Y54</f>
        <v>0</v>
      </c>
      <c r="Z55" s="413">
        <f t="shared" si="5"/>
        <v>0.25</v>
      </c>
      <c r="AA55" s="413">
        <f t="shared" si="5"/>
        <v>0.75</v>
      </c>
      <c r="AB55" s="413">
        <f t="shared" si="5"/>
        <v>0</v>
      </c>
      <c r="AC55" s="413">
        <f t="shared" si="5"/>
        <v>0</v>
      </c>
      <c r="AD55" s="413">
        <f t="shared" si="5"/>
        <v>0</v>
      </c>
      <c r="AE55" s="413">
        <f t="shared" si="5"/>
        <v>0</v>
      </c>
      <c r="AF55" s="413">
        <f t="shared" si="5"/>
        <v>0</v>
      </c>
      <c r="AG55" s="413">
        <f t="shared" si="5"/>
        <v>0</v>
      </c>
      <c r="AH55" s="413">
        <f t="shared" si="5"/>
        <v>0</v>
      </c>
      <c r="AI55" s="413">
        <f t="shared" si="5"/>
        <v>0</v>
      </c>
      <c r="AJ55" s="413">
        <f t="shared" si="5"/>
        <v>0</v>
      </c>
      <c r="AK55" s="413">
        <f t="shared" si="5"/>
        <v>0</v>
      </c>
      <c r="AL55" s="413">
        <f t="shared" si="5"/>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f>'7.  Persistence Report'!AU124</f>
        <v>2298106</v>
      </c>
      <c r="E57" s="297">
        <f>'7.  Persistence Report'!AV124</f>
        <v>2298106</v>
      </c>
      <c r="F57" s="297">
        <f>'7.  Persistence Report'!AW124</f>
        <v>2294054</v>
      </c>
      <c r="G57" s="297">
        <f>'7.  Persistence Report'!AX124</f>
        <v>2294054</v>
      </c>
      <c r="H57" s="297">
        <f>'7.  Persistence Report'!AY124</f>
        <v>2294054</v>
      </c>
      <c r="I57" s="297">
        <f>'7.  Persistence Report'!AZ124</f>
        <v>2294054</v>
      </c>
      <c r="J57" s="297">
        <f>'7.  Persistence Report'!BA124</f>
        <v>2214936</v>
      </c>
      <c r="K57" s="297">
        <f>'7.  Persistence Report'!BB124</f>
        <v>2214936</v>
      </c>
      <c r="L57" s="297">
        <f>'7.  Persistence Report'!BC124</f>
        <v>2198068</v>
      </c>
      <c r="M57" s="297">
        <f>'7.  Persistence Report'!BD124</f>
        <v>1934063</v>
      </c>
      <c r="N57" s="297">
        <v>12</v>
      </c>
      <c r="O57" s="297">
        <f>'7.  Persistence Report'!P124</f>
        <v>376</v>
      </c>
      <c r="P57" s="297">
        <f>'7.  Persistence Report'!Q124</f>
        <v>376</v>
      </c>
      <c r="Q57" s="297">
        <f>'7.  Persistence Report'!R124</f>
        <v>375</v>
      </c>
      <c r="R57" s="297">
        <f>'7.  Persistence Report'!S124</f>
        <v>375</v>
      </c>
      <c r="S57" s="297">
        <f>'7.  Persistence Report'!T124</f>
        <v>375</v>
      </c>
      <c r="T57" s="297">
        <f>'7.  Persistence Report'!U124</f>
        <v>375</v>
      </c>
      <c r="U57" s="297">
        <f>'7.  Persistence Report'!V124</f>
        <v>363</v>
      </c>
      <c r="V57" s="297">
        <f>'7.  Persistence Report'!W124</f>
        <v>363</v>
      </c>
      <c r="W57" s="297">
        <f>'7.  Persistence Report'!X124</f>
        <v>359</v>
      </c>
      <c r="X57" s="297">
        <f>'7.  Persistence Report'!Y124</f>
        <v>320</v>
      </c>
      <c r="Y57" s="535"/>
      <c r="Z57" s="535">
        <v>0.5</v>
      </c>
      <c r="AA57" s="535">
        <v>0.5</v>
      </c>
      <c r="AB57" s="412"/>
      <c r="AC57" s="535"/>
      <c r="AD57" s="412"/>
      <c r="AE57" s="412"/>
      <c r="AF57" s="417"/>
      <c r="AG57" s="417"/>
      <c r="AH57" s="417"/>
      <c r="AI57" s="417"/>
      <c r="AJ57" s="417"/>
      <c r="AK57" s="417"/>
      <c r="AL57" s="417"/>
      <c r="AM57" s="298">
        <f>SUM(Y57:AL57)</f>
        <v>1</v>
      </c>
    </row>
    <row r="58" spans="1:39" outlineLevel="1">
      <c r="B58" s="296" t="s">
        <v>269</v>
      </c>
      <c r="C58" s="293" t="s">
        <v>164</v>
      </c>
      <c r="D58" s="297"/>
      <c r="E58" s="297"/>
      <c r="F58" s="297"/>
      <c r="G58" s="297"/>
      <c r="H58" s="297"/>
      <c r="I58" s="297"/>
      <c r="J58" s="297"/>
      <c r="K58" s="297"/>
      <c r="L58" s="297"/>
      <c r="M58" s="297"/>
      <c r="N58" s="297">
        <f>N57</f>
        <v>12</v>
      </c>
      <c r="O58" s="297"/>
      <c r="P58" s="297"/>
      <c r="Q58" s="297"/>
      <c r="R58" s="297"/>
      <c r="S58" s="297"/>
      <c r="T58" s="297"/>
      <c r="U58" s="297"/>
      <c r="V58" s="297"/>
      <c r="W58" s="297"/>
      <c r="X58" s="297"/>
      <c r="Y58" s="413">
        <f t="shared" ref="Y58:AL58" si="6">Y57</f>
        <v>0</v>
      </c>
      <c r="Z58" s="413">
        <f t="shared" si="6"/>
        <v>0.5</v>
      </c>
      <c r="AA58" s="413">
        <f t="shared" si="6"/>
        <v>0.5</v>
      </c>
      <c r="AB58" s="413">
        <f t="shared" si="6"/>
        <v>0</v>
      </c>
      <c r="AC58" s="413">
        <f t="shared" si="6"/>
        <v>0</v>
      </c>
      <c r="AD58" s="413">
        <f t="shared" si="6"/>
        <v>0</v>
      </c>
      <c r="AE58" s="413">
        <f t="shared" si="6"/>
        <v>0</v>
      </c>
      <c r="AF58" s="413">
        <f t="shared" si="6"/>
        <v>0</v>
      </c>
      <c r="AG58" s="413">
        <f t="shared" si="6"/>
        <v>0</v>
      </c>
      <c r="AH58" s="413">
        <f t="shared" si="6"/>
        <v>0</v>
      </c>
      <c r="AI58" s="413">
        <f t="shared" si="6"/>
        <v>0</v>
      </c>
      <c r="AJ58" s="413">
        <f t="shared" si="6"/>
        <v>0</v>
      </c>
      <c r="AK58" s="413">
        <f t="shared" si="6"/>
        <v>0</v>
      </c>
      <c r="AL58" s="413">
        <f t="shared" si="6"/>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f>'7.  Persistence Report'!AU123</f>
        <v>14098</v>
      </c>
      <c r="E60" s="297">
        <f>'7.  Persistence Report'!AV123</f>
        <v>10671</v>
      </c>
      <c r="F60" s="297">
        <f>'7.  Persistence Report'!AW123</f>
        <v>10460</v>
      </c>
      <c r="G60" s="297">
        <f>'7.  Persistence Report'!AX123</f>
        <v>10460</v>
      </c>
      <c r="H60" s="297">
        <f>'7.  Persistence Report'!AY123</f>
        <v>10460</v>
      </c>
      <c r="I60" s="297">
        <f>'7.  Persistence Report'!AZ123</f>
        <v>10460</v>
      </c>
      <c r="J60" s="297">
        <f>'7.  Persistence Report'!BA123</f>
        <v>10460</v>
      </c>
      <c r="K60" s="297">
        <f>'7.  Persistence Report'!BB123</f>
        <v>10460</v>
      </c>
      <c r="L60" s="297">
        <f>'7.  Persistence Report'!BC123</f>
        <v>10460</v>
      </c>
      <c r="M60" s="297">
        <f>'7.  Persistence Report'!BD123</f>
        <v>10460</v>
      </c>
      <c r="N60" s="297">
        <v>12</v>
      </c>
      <c r="O60" s="297">
        <f>'7.  Persistence Report'!P123</f>
        <v>3</v>
      </c>
      <c r="P60" s="297">
        <f>'7.  Persistence Report'!Q123</f>
        <v>2</v>
      </c>
      <c r="Q60" s="297">
        <f>'7.  Persistence Report'!R123</f>
        <v>2</v>
      </c>
      <c r="R60" s="297">
        <f>'7.  Persistence Report'!S123</f>
        <v>2</v>
      </c>
      <c r="S60" s="297">
        <f>'7.  Persistence Report'!T123</f>
        <v>2</v>
      </c>
      <c r="T60" s="297">
        <f>'7.  Persistence Report'!U123</f>
        <v>2</v>
      </c>
      <c r="U60" s="297">
        <f>'7.  Persistence Report'!V123</f>
        <v>2</v>
      </c>
      <c r="V60" s="297">
        <f>'7.  Persistence Report'!W123</f>
        <v>2</v>
      </c>
      <c r="W60" s="297">
        <f>'7.  Persistence Report'!X123</f>
        <v>2</v>
      </c>
      <c r="X60" s="297">
        <f>'7.  Persistence Report'!Y123</f>
        <v>2</v>
      </c>
      <c r="Y60" s="417"/>
      <c r="Z60" s="535">
        <v>1</v>
      </c>
      <c r="AA60" s="412"/>
      <c r="AB60" s="412"/>
      <c r="AC60" s="412"/>
      <c r="AD60" s="412"/>
      <c r="AE60" s="412"/>
      <c r="AF60" s="417"/>
      <c r="AG60" s="417"/>
      <c r="AH60" s="417"/>
      <c r="AI60" s="417"/>
      <c r="AJ60" s="417"/>
      <c r="AK60" s="417"/>
      <c r="AL60" s="417"/>
      <c r="AM60" s="298">
        <f>SUM(Y60:AL60)</f>
        <v>1</v>
      </c>
    </row>
    <row r="61" spans="1:39" outlineLevel="1">
      <c r="B61" s="296" t="s">
        <v>269</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 t="shared" ref="Y61:AL61" si="7">Y60</f>
        <v>0</v>
      </c>
      <c r="Z61" s="413">
        <f t="shared" si="7"/>
        <v>1</v>
      </c>
      <c r="AA61" s="413">
        <f t="shared" si="7"/>
        <v>0</v>
      </c>
      <c r="AB61" s="413">
        <f t="shared" si="7"/>
        <v>0</v>
      </c>
      <c r="AC61" s="413">
        <f t="shared" si="7"/>
        <v>0</v>
      </c>
      <c r="AD61" s="413">
        <f t="shared" si="7"/>
        <v>0</v>
      </c>
      <c r="AE61" s="413">
        <f t="shared" si="7"/>
        <v>0</v>
      </c>
      <c r="AF61" s="413">
        <f t="shared" si="7"/>
        <v>0</v>
      </c>
      <c r="AG61" s="413">
        <f t="shared" si="7"/>
        <v>0</v>
      </c>
      <c r="AH61" s="413">
        <f t="shared" si="7"/>
        <v>0</v>
      </c>
      <c r="AI61" s="413">
        <f t="shared" si="7"/>
        <v>0</v>
      </c>
      <c r="AJ61" s="413">
        <f t="shared" si="7"/>
        <v>0</v>
      </c>
      <c r="AK61" s="413">
        <f t="shared" si="7"/>
        <v>0</v>
      </c>
      <c r="AL61" s="413">
        <f t="shared" si="7"/>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f>'7.  Persistence Report'!AU130</f>
        <v>0</v>
      </c>
      <c r="E63" s="297">
        <f>'7.  Persistence Report'!AV130</f>
        <v>0</v>
      </c>
      <c r="F63" s="297">
        <f>'7.  Persistence Report'!AW130</f>
        <v>0</v>
      </c>
      <c r="G63" s="297">
        <f>'7.  Persistence Report'!AX130</f>
        <v>0</v>
      </c>
      <c r="H63" s="297">
        <f>'7.  Persistence Report'!AY130</f>
        <v>0</v>
      </c>
      <c r="I63" s="297">
        <f>'7.  Persistence Report'!AZ130</f>
        <v>0</v>
      </c>
      <c r="J63" s="297">
        <f>'7.  Persistence Report'!BA130</f>
        <v>0</v>
      </c>
      <c r="K63" s="297">
        <f>'7.  Persistence Report'!BB130</f>
        <v>0</v>
      </c>
      <c r="L63" s="297">
        <f>'7.  Persistence Report'!BC130</f>
        <v>0</v>
      </c>
      <c r="M63" s="297">
        <f>'7.  Persistence Report'!BD130</f>
        <v>0</v>
      </c>
      <c r="N63" s="297">
        <v>12</v>
      </c>
      <c r="O63" s="297">
        <f>'7.  Persistence Report'!P130</f>
        <v>0</v>
      </c>
      <c r="P63" s="297">
        <f>'7.  Persistence Report'!Q130</f>
        <v>0</v>
      </c>
      <c r="Q63" s="297">
        <f>'7.  Persistence Report'!R130</f>
        <v>0</v>
      </c>
      <c r="R63" s="297">
        <f>'7.  Persistence Report'!S130</f>
        <v>0</v>
      </c>
      <c r="S63" s="297">
        <f>'7.  Persistence Report'!T130</f>
        <v>0</v>
      </c>
      <c r="T63" s="297">
        <f>'7.  Persistence Report'!U130</f>
        <v>0</v>
      </c>
      <c r="U63" s="297">
        <f>'7.  Persistence Report'!V130</f>
        <v>0</v>
      </c>
      <c r="V63" s="297">
        <f>'7.  Persistence Report'!W130</f>
        <v>0</v>
      </c>
      <c r="W63" s="297">
        <f>'7.  Persistence Report'!X130</f>
        <v>0</v>
      </c>
      <c r="X63" s="297">
        <f>'7.  Persistence Report'!Y130</f>
        <v>0</v>
      </c>
      <c r="Y63" s="417"/>
      <c r="Z63" s="412"/>
      <c r="AA63" s="412"/>
      <c r="AB63" s="412"/>
      <c r="AC63" s="412"/>
      <c r="AD63" s="412"/>
      <c r="AE63" s="412"/>
      <c r="AF63" s="417"/>
      <c r="AG63" s="417"/>
      <c r="AH63" s="417"/>
      <c r="AI63" s="417"/>
      <c r="AJ63" s="417"/>
      <c r="AK63" s="417"/>
      <c r="AL63" s="417"/>
      <c r="AM63" s="298">
        <f>SUM(Y63:AL63)</f>
        <v>0</v>
      </c>
    </row>
    <row r="64" spans="1:39" outlineLevel="1">
      <c r="B64" s="296" t="s">
        <v>269</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 t="shared" ref="Y64:AL64" si="8">Y63</f>
        <v>0</v>
      </c>
      <c r="Z64" s="413">
        <f t="shared" si="8"/>
        <v>0</v>
      </c>
      <c r="AA64" s="413">
        <f t="shared" si="8"/>
        <v>0</v>
      </c>
      <c r="AB64" s="413">
        <f t="shared" si="8"/>
        <v>0</v>
      </c>
      <c r="AC64" s="413">
        <f t="shared" si="8"/>
        <v>0</v>
      </c>
      <c r="AD64" s="413">
        <f t="shared" si="8"/>
        <v>0</v>
      </c>
      <c r="AE64" s="413">
        <f t="shared" si="8"/>
        <v>0</v>
      </c>
      <c r="AF64" s="413">
        <f t="shared" si="8"/>
        <v>0</v>
      </c>
      <c r="AG64" s="413">
        <f t="shared" si="8"/>
        <v>0</v>
      </c>
      <c r="AH64" s="413">
        <f t="shared" si="8"/>
        <v>0</v>
      </c>
      <c r="AI64" s="413">
        <f t="shared" si="8"/>
        <v>0</v>
      </c>
      <c r="AJ64" s="413">
        <f t="shared" si="8"/>
        <v>0</v>
      </c>
      <c r="AK64" s="413">
        <f t="shared" si="8"/>
        <v>0</v>
      </c>
      <c r="AL64" s="413">
        <f t="shared" si="8"/>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f>'7.  Persistence Report'!AU126</f>
        <v>0</v>
      </c>
      <c r="E66" s="297">
        <f>'7.  Persistence Report'!AV126</f>
        <v>0</v>
      </c>
      <c r="F66" s="297">
        <f>'7.  Persistence Report'!AW126</f>
        <v>0</v>
      </c>
      <c r="G66" s="297">
        <f>'7.  Persistence Report'!AX126</f>
        <v>0</v>
      </c>
      <c r="H66" s="297">
        <f>'7.  Persistence Report'!AY126</f>
        <v>0</v>
      </c>
      <c r="I66" s="297">
        <f>'7.  Persistence Report'!AZ126</f>
        <v>0</v>
      </c>
      <c r="J66" s="297">
        <f>'7.  Persistence Report'!BA126</f>
        <v>0</v>
      </c>
      <c r="K66" s="297">
        <f>'7.  Persistence Report'!BB126</f>
        <v>0</v>
      </c>
      <c r="L66" s="297">
        <f>'7.  Persistence Report'!BC126</f>
        <v>0</v>
      </c>
      <c r="M66" s="297">
        <f>'7.  Persistence Report'!BD126</f>
        <v>0</v>
      </c>
      <c r="N66" s="297">
        <v>3</v>
      </c>
      <c r="O66" s="297">
        <f>'7.  Persistence Report'!P126</f>
        <v>0</v>
      </c>
      <c r="P66" s="297">
        <f>'7.  Persistence Report'!Q126</f>
        <v>0</v>
      </c>
      <c r="Q66" s="297">
        <f>'7.  Persistence Report'!R126</f>
        <v>0</v>
      </c>
      <c r="R66" s="297">
        <f>'7.  Persistence Report'!S126</f>
        <v>0</v>
      </c>
      <c r="S66" s="297">
        <f>'7.  Persistence Report'!T126</f>
        <v>0</v>
      </c>
      <c r="T66" s="297">
        <f>'7.  Persistence Report'!U126</f>
        <v>0</v>
      </c>
      <c r="U66" s="297">
        <f>'7.  Persistence Report'!V126</f>
        <v>0</v>
      </c>
      <c r="V66" s="297">
        <f>'7.  Persistence Report'!W126</f>
        <v>0</v>
      </c>
      <c r="W66" s="297">
        <f>'7.  Persistence Report'!X126</f>
        <v>0</v>
      </c>
      <c r="X66" s="297">
        <f>'7.  Persistence Report'!Y126</f>
        <v>0</v>
      </c>
      <c r="Y66" s="417"/>
      <c r="Z66" s="412"/>
      <c r="AA66" s="412"/>
      <c r="AB66" s="412"/>
      <c r="AC66" s="412"/>
      <c r="AD66" s="412"/>
      <c r="AE66" s="412"/>
      <c r="AF66" s="417"/>
      <c r="AG66" s="417"/>
      <c r="AH66" s="417"/>
      <c r="AI66" s="417"/>
      <c r="AJ66" s="417"/>
      <c r="AK66" s="417"/>
      <c r="AL66" s="417"/>
      <c r="AM66" s="298">
        <f>SUM(Y66:AL66)</f>
        <v>0</v>
      </c>
    </row>
    <row r="67" spans="1:39" outlineLevel="1">
      <c r="B67" s="296" t="s">
        <v>269</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 t="shared" ref="Y67:AL67" si="9">Y66</f>
        <v>0</v>
      </c>
      <c r="Z67" s="413">
        <f t="shared" si="9"/>
        <v>0</v>
      </c>
      <c r="AA67" s="413">
        <f t="shared" si="9"/>
        <v>0</v>
      </c>
      <c r="AB67" s="413">
        <f t="shared" si="9"/>
        <v>0</v>
      </c>
      <c r="AC67" s="413">
        <f t="shared" si="9"/>
        <v>0</v>
      </c>
      <c r="AD67" s="413">
        <f t="shared" si="9"/>
        <v>0</v>
      </c>
      <c r="AE67" s="413">
        <f t="shared" si="9"/>
        <v>0</v>
      </c>
      <c r="AF67" s="413">
        <f t="shared" si="9"/>
        <v>0</v>
      </c>
      <c r="AG67" s="413">
        <f t="shared" si="9"/>
        <v>0</v>
      </c>
      <c r="AH67" s="413">
        <f t="shared" si="9"/>
        <v>0</v>
      </c>
      <c r="AI67" s="413">
        <f t="shared" si="9"/>
        <v>0</v>
      </c>
      <c r="AJ67" s="413">
        <f t="shared" si="9"/>
        <v>0</v>
      </c>
      <c r="AK67" s="413">
        <f t="shared" si="9"/>
        <v>0</v>
      </c>
      <c r="AL67" s="413">
        <f t="shared" si="9"/>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f>'7.  Persistence Report'!AU133</f>
        <v>0</v>
      </c>
      <c r="E70" s="297">
        <f>'7.  Persistence Report'!AV133</f>
        <v>0</v>
      </c>
      <c r="F70" s="297">
        <f>'7.  Persistence Report'!AW133</f>
        <v>0</v>
      </c>
      <c r="G70" s="297">
        <f>'7.  Persistence Report'!AX133</f>
        <v>0</v>
      </c>
      <c r="H70" s="297">
        <f>'7.  Persistence Report'!AY133</f>
        <v>0</v>
      </c>
      <c r="I70" s="297">
        <f>'7.  Persistence Report'!AZ133</f>
        <v>0</v>
      </c>
      <c r="J70" s="297">
        <f>'7.  Persistence Report'!BA133</f>
        <v>0</v>
      </c>
      <c r="K70" s="297">
        <f>'7.  Persistence Report'!BB133</f>
        <v>0</v>
      </c>
      <c r="L70" s="297">
        <f>'7.  Persistence Report'!BC133</f>
        <v>0</v>
      </c>
      <c r="M70" s="297">
        <f>'7.  Persistence Report'!BD133</f>
        <v>0</v>
      </c>
      <c r="N70" s="297">
        <v>12</v>
      </c>
      <c r="O70" s="297">
        <f>'7.  Persistence Report'!P133</f>
        <v>0</v>
      </c>
      <c r="P70" s="297">
        <f>'7.  Persistence Report'!Q133</f>
        <v>0</v>
      </c>
      <c r="Q70" s="297">
        <f>'7.  Persistence Report'!R133</f>
        <v>0</v>
      </c>
      <c r="R70" s="297">
        <f>'7.  Persistence Report'!S133</f>
        <v>0</v>
      </c>
      <c r="S70" s="297">
        <f>'7.  Persistence Report'!T133</f>
        <v>0</v>
      </c>
      <c r="T70" s="297">
        <f>'7.  Persistence Report'!U133</f>
        <v>0</v>
      </c>
      <c r="U70" s="297">
        <f>'7.  Persistence Report'!V133</f>
        <v>0</v>
      </c>
      <c r="V70" s="297">
        <f>'7.  Persistence Report'!W133</f>
        <v>0</v>
      </c>
      <c r="W70" s="297">
        <f>'7.  Persistence Report'!X133</f>
        <v>0</v>
      </c>
      <c r="X70" s="297">
        <f>'7.  Persistence Report'!Y133</f>
        <v>0</v>
      </c>
      <c r="Y70" s="428"/>
      <c r="Z70" s="412"/>
      <c r="AA70" s="412"/>
      <c r="AB70" s="412"/>
      <c r="AC70" s="412"/>
      <c r="AD70" s="412"/>
      <c r="AE70" s="412"/>
      <c r="AF70" s="417"/>
      <c r="AG70" s="417"/>
      <c r="AH70" s="417"/>
      <c r="AI70" s="417"/>
      <c r="AJ70" s="417"/>
      <c r="AK70" s="417"/>
      <c r="AL70" s="417"/>
      <c r="AM70" s="298">
        <f>SUM(Y70:AL70)</f>
        <v>0</v>
      </c>
    </row>
    <row r="71" spans="1:39" outlineLevel="1">
      <c r="B71" s="296" t="s">
        <v>269</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 t="shared" ref="Y71:AL71" si="10">Y70</f>
        <v>0</v>
      </c>
      <c r="Z71" s="413">
        <f t="shared" si="10"/>
        <v>0</v>
      </c>
      <c r="AA71" s="413">
        <f t="shared" si="10"/>
        <v>0</v>
      </c>
      <c r="AB71" s="413">
        <f t="shared" si="10"/>
        <v>0</v>
      </c>
      <c r="AC71" s="413">
        <f t="shared" si="10"/>
        <v>0</v>
      </c>
      <c r="AD71" s="413">
        <f t="shared" si="10"/>
        <v>0</v>
      </c>
      <c r="AE71" s="413">
        <f t="shared" si="10"/>
        <v>0</v>
      </c>
      <c r="AF71" s="413">
        <f t="shared" si="10"/>
        <v>0</v>
      </c>
      <c r="AG71" s="413">
        <f t="shared" si="10"/>
        <v>0</v>
      </c>
      <c r="AH71" s="413">
        <f t="shared" si="10"/>
        <v>0</v>
      </c>
      <c r="AI71" s="413">
        <f t="shared" si="10"/>
        <v>0</v>
      </c>
      <c r="AJ71" s="413">
        <f t="shared" si="10"/>
        <v>0</v>
      </c>
      <c r="AK71" s="413">
        <f t="shared" si="10"/>
        <v>0</v>
      </c>
      <c r="AL71" s="413">
        <f t="shared" si="10"/>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f>'7.  Persistence Report'!AU132</f>
        <v>0</v>
      </c>
      <c r="E73" s="297">
        <f>'7.  Persistence Report'!AV132</f>
        <v>0</v>
      </c>
      <c r="F73" s="297">
        <f>'7.  Persistence Report'!AW132</f>
        <v>0</v>
      </c>
      <c r="G73" s="297">
        <f>'7.  Persistence Report'!AX132</f>
        <v>0</v>
      </c>
      <c r="H73" s="297">
        <f>'7.  Persistence Report'!AY132</f>
        <v>0</v>
      </c>
      <c r="I73" s="297">
        <f>'7.  Persistence Report'!AZ132</f>
        <v>0</v>
      </c>
      <c r="J73" s="297">
        <f>'7.  Persistence Report'!BA132</f>
        <v>0</v>
      </c>
      <c r="K73" s="297">
        <f>'7.  Persistence Report'!BB132</f>
        <v>0</v>
      </c>
      <c r="L73" s="297">
        <f>'7.  Persistence Report'!BC132</f>
        <v>0</v>
      </c>
      <c r="M73" s="297">
        <f>'7.  Persistence Report'!BD132</f>
        <v>0</v>
      </c>
      <c r="N73" s="297">
        <v>12</v>
      </c>
      <c r="O73" s="297">
        <f>'7.  Persistence Report'!P132</f>
        <v>0</v>
      </c>
      <c r="P73" s="297">
        <f>'7.  Persistence Report'!Q132</f>
        <v>0</v>
      </c>
      <c r="Q73" s="297">
        <f>'7.  Persistence Report'!R132</f>
        <v>0</v>
      </c>
      <c r="R73" s="297">
        <f>'7.  Persistence Report'!S132</f>
        <v>0</v>
      </c>
      <c r="S73" s="297">
        <f>'7.  Persistence Report'!T132</f>
        <v>0</v>
      </c>
      <c r="T73" s="297">
        <f>'7.  Persistence Report'!U132</f>
        <v>0</v>
      </c>
      <c r="U73" s="297">
        <f>'7.  Persistence Report'!V132</f>
        <v>0</v>
      </c>
      <c r="V73" s="297">
        <f>'7.  Persistence Report'!W132</f>
        <v>0</v>
      </c>
      <c r="W73" s="297">
        <f>'7.  Persistence Report'!X132</f>
        <v>0</v>
      </c>
      <c r="X73" s="297">
        <f>'7.  Persistence Report'!Y132</f>
        <v>0</v>
      </c>
      <c r="Y73" s="412"/>
      <c r="Z73" s="412"/>
      <c r="AA73" s="412">
        <v>1</v>
      </c>
      <c r="AB73" s="412"/>
      <c r="AC73" s="412"/>
      <c r="AD73" s="412"/>
      <c r="AE73" s="412"/>
      <c r="AF73" s="417"/>
      <c r="AG73" s="417"/>
      <c r="AH73" s="417"/>
      <c r="AI73" s="417"/>
      <c r="AJ73" s="417"/>
      <c r="AK73" s="417"/>
      <c r="AL73" s="417"/>
      <c r="AM73" s="298">
        <f>SUM(Y73:AL73)</f>
        <v>1</v>
      </c>
    </row>
    <row r="74" spans="1:39" outlineLevel="1">
      <c r="B74" s="522" t="s">
        <v>269</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 t="shared" ref="Y74:AL74" si="11">Y73</f>
        <v>0</v>
      </c>
      <c r="Z74" s="413">
        <f t="shared" si="11"/>
        <v>0</v>
      </c>
      <c r="AA74" s="413">
        <f t="shared" si="11"/>
        <v>1</v>
      </c>
      <c r="AB74" s="413">
        <f t="shared" si="11"/>
        <v>0</v>
      </c>
      <c r="AC74" s="413">
        <f t="shared" si="11"/>
        <v>0</v>
      </c>
      <c r="AD74" s="413">
        <f t="shared" si="11"/>
        <v>0</v>
      </c>
      <c r="AE74" s="413">
        <f t="shared" si="11"/>
        <v>0</v>
      </c>
      <c r="AF74" s="413">
        <f t="shared" si="11"/>
        <v>0</v>
      </c>
      <c r="AG74" s="413">
        <f t="shared" si="11"/>
        <v>0</v>
      </c>
      <c r="AH74" s="413">
        <f t="shared" si="11"/>
        <v>0</v>
      </c>
      <c r="AI74" s="413">
        <f t="shared" si="11"/>
        <v>0</v>
      </c>
      <c r="AJ74" s="413">
        <f t="shared" si="11"/>
        <v>0</v>
      </c>
      <c r="AK74" s="413">
        <f t="shared" si="11"/>
        <v>0</v>
      </c>
      <c r="AL74" s="413">
        <f t="shared" si="11"/>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f>'7.  Persistence Report'!AU131</f>
        <v>28463</v>
      </c>
      <c r="E76" s="297">
        <f>'7.  Persistence Report'!AV131</f>
        <v>28463</v>
      </c>
      <c r="F76" s="297">
        <f>'7.  Persistence Report'!AW131</f>
        <v>28463</v>
      </c>
      <c r="G76" s="297">
        <f>'7.  Persistence Report'!AX131</f>
        <v>28463</v>
      </c>
      <c r="H76" s="297">
        <f>'7.  Persistence Report'!AY131</f>
        <v>28463</v>
      </c>
      <c r="I76" s="297">
        <f>'7.  Persistence Report'!AZ131</f>
        <v>28463</v>
      </c>
      <c r="J76" s="297">
        <f>'7.  Persistence Report'!BA131</f>
        <v>28463</v>
      </c>
      <c r="K76" s="297">
        <f>'7.  Persistence Report'!BB131</f>
        <v>26738</v>
      </c>
      <c r="L76" s="297">
        <f>'7.  Persistence Report'!BC131</f>
        <v>26738</v>
      </c>
      <c r="M76" s="297">
        <f>'7.  Persistence Report'!BD131</f>
        <v>26738</v>
      </c>
      <c r="N76" s="297">
        <v>12</v>
      </c>
      <c r="O76" s="297">
        <f>'7.  Persistence Report'!P131</f>
        <v>19</v>
      </c>
      <c r="P76" s="297">
        <f>'7.  Persistence Report'!Q131</f>
        <v>19</v>
      </c>
      <c r="Q76" s="297">
        <f>'7.  Persistence Report'!R131</f>
        <v>19</v>
      </c>
      <c r="R76" s="297">
        <f>'7.  Persistence Report'!S131</f>
        <v>19</v>
      </c>
      <c r="S76" s="297">
        <f>'7.  Persistence Report'!T131</f>
        <v>19</v>
      </c>
      <c r="T76" s="297">
        <f>'7.  Persistence Report'!U131</f>
        <v>19</v>
      </c>
      <c r="U76" s="297">
        <f>'7.  Persistence Report'!V131</f>
        <v>19</v>
      </c>
      <c r="V76" s="297">
        <f>'7.  Persistence Report'!W131</f>
        <v>19</v>
      </c>
      <c r="W76" s="297">
        <f>'7.  Persistence Report'!X131</f>
        <v>19</v>
      </c>
      <c r="X76" s="297">
        <f>'7.  Persistence Report'!Y131</f>
        <v>19</v>
      </c>
      <c r="Y76" s="412"/>
      <c r="Z76" s="412"/>
      <c r="AA76" s="412">
        <v>1</v>
      </c>
      <c r="AB76" s="412"/>
      <c r="AC76" s="412"/>
      <c r="AD76" s="412"/>
      <c r="AE76" s="412"/>
      <c r="AF76" s="417"/>
      <c r="AG76" s="417"/>
      <c r="AH76" s="417"/>
      <c r="AI76" s="417"/>
      <c r="AJ76" s="417"/>
      <c r="AK76" s="417"/>
      <c r="AL76" s="417"/>
      <c r="AM76" s="298">
        <f>SUM(Y76:AL76)</f>
        <v>1</v>
      </c>
    </row>
    <row r="77" spans="1:39" outlineLevel="1">
      <c r="B77" s="522" t="s">
        <v>269</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2">Z76</f>
        <v>0</v>
      </c>
      <c r="AA77" s="413">
        <f t="shared" si="12"/>
        <v>1</v>
      </c>
      <c r="AB77" s="413">
        <f t="shared" si="12"/>
        <v>0</v>
      </c>
      <c r="AC77" s="413">
        <f t="shared" si="12"/>
        <v>0</v>
      </c>
      <c r="AD77" s="413">
        <f t="shared" si="12"/>
        <v>0</v>
      </c>
      <c r="AE77" s="413">
        <f t="shared" si="12"/>
        <v>0</v>
      </c>
      <c r="AF77" s="413">
        <f t="shared" si="12"/>
        <v>0</v>
      </c>
      <c r="AG77" s="413">
        <f t="shared" si="12"/>
        <v>0</v>
      </c>
      <c r="AH77" s="413">
        <f t="shared" si="12"/>
        <v>0</v>
      </c>
      <c r="AI77" s="413">
        <f t="shared" si="12"/>
        <v>0</v>
      </c>
      <c r="AJ77" s="413">
        <f t="shared" si="12"/>
        <v>0</v>
      </c>
      <c r="AK77" s="413">
        <f t="shared" si="12"/>
        <v>0</v>
      </c>
      <c r="AL77" s="413">
        <f t="shared" si="12"/>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2"/>
      <c r="Q79" s="292"/>
      <c r="R79" s="292"/>
      <c r="S79" s="292"/>
      <c r="T79" s="292"/>
      <c r="U79" s="292"/>
      <c r="V79" s="292"/>
      <c r="W79" s="292"/>
      <c r="X79" s="292"/>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f>'7.  Persistence Report'!AU129</f>
        <v>0</v>
      </c>
      <c r="E80" s="297">
        <f>'7.  Persistence Report'!AV129</f>
        <v>0</v>
      </c>
      <c r="F80" s="297">
        <f>'7.  Persistence Report'!AW129</f>
        <v>0</v>
      </c>
      <c r="G80" s="297">
        <f>'7.  Persistence Report'!AX129</f>
        <v>0</v>
      </c>
      <c r="H80" s="297">
        <f>'7.  Persistence Report'!AY129</f>
        <v>0</v>
      </c>
      <c r="I80" s="297">
        <f>'7.  Persistence Report'!AZ129</f>
        <v>0</v>
      </c>
      <c r="J80" s="297">
        <f>'7.  Persistence Report'!BA129</f>
        <v>0</v>
      </c>
      <c r="K80" s="297">
        <f>'7.  Persistence Report'!BB129</f>
        <v>0</v>
      </c>
      <c r="L80" s="297">
        <f>'7.  Persistence Report'!BC129</f>
        <v>0</v>
      </c>
      <c r="M80" s="297">
        <f>'7.  Persistence Report'!BD129</f>
        <v>0</v>
      </c>
      <c r="N80" s="297">
        <v>12</v>
      </c>
      <c r="O80" s="297">
        <f>'7.  Persistence Report'!P129</f>
        <v>0</v>
      </c>
      <c r="P80" s="297">
        <f>'7.  Persistence Report'!Q129</f>
        <v>0</v>
      </c>
      <c r="Q80" s="297">
        <f>'7.  Persistence Report'!R129</f>
        <v>0</v>
      </c>
      <c r="R80" s="297">
        <f>'7.  Persistence Report'!S129</f>
        <v>0</v>
      </c>
      <c r="S80" s="297">
        <f>'7.  Persistence Report'!T129</f>
        <v>0</v>
      </c>
      <c r="T80" s="297">
        <f>'7.  Persistence Report'!U129</f>
        <v>0</v>
      </c>
      <c r="U80" s="297">
        <f>'7.  Persistence Report'!V129</f>
        <v>0</v>
      </c>
      <c r="V80" s="297">
        <f>'7.  Persistence Report'!W129</f>
        <v>0</v>
      </c>
      <c r="W80" s="297">
        <f>'7.  Persistence Report'!X129</f>
        <v>0</v>
      </c>
      <c r="X80" s="297">
        <f>'7.  Persistence Report'!Y129</f>
        <v>0</v>
      </c>
      <c r="Y80" s="535"/>
      <c r="Z80" s="412"/>
      <c r="AA80" s="412"/>
      <c r="AB80" s="412"/>
      <c r="AC80" s="412"/>
      <c r="AD80" s="412"/>
      <c r="AE80" s="412"/>
      <c r="AF80" s="412"/>
      <c r="AG80" s="412"/>
      <c r="AH80" s="412"/>
      <c r="AI80" s="412"/>
      <c r="AJ80" s="412"/>
      <c r="AK80" s="412"/>
      <c r="AL80" s="412"/>
      <c r="AM80" s="298">
        <f>SUM(Y80:AL80)</f>
        <v>0</v>
      </c>
    </row>
    <row r="81" spans="1:40" outlineLevel="1">
      <c r="B81" s="296" t="s">
        <v>269</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 t="shared" ref="Y81:AL81" si="13">Y80</f>
        <v>0</v>
      </c>
      <c r="Z81" s="413">
        <f t="shared" si="13"/>
        <v>0</v>
      </c>
      <c r="AA81" s="413">
        <f t="shared" si="13"/>
        <v>0</v>
      </c>
      <c r="AB81" s="413">
        <f t="shared" si="13"/>
        <v>0</v>
      </c>
      <c r="AC81" s="413">
        <f t="shared" si="13"/>
        <v>0</v>
      </c>
      <c r="AD81" s="413">
        <f t="shared" si="13"/>
        <v>0</v>
      </c>
      <c r="AE81" s="413">
        <f t="shared" si="13"/>
        <v>0</v>
      </c>
      <c r="AF81" s="413">
        <f t="shared" si="13"/>
        <v>0</v>
      </c>
      <c r="AG81" s="413">
        <f t="shared" si="13"/>
        <v>0</v>
      </c>
      <c r="AH81" s="413">
        <f t="shared" si="13"/>
        <v>0</v>
      </c>
      <c r="AI81" s="413">
        <f t="shared" si="13"/>
        <v>0</v>
      </c>
      <c r="AJ81" s="413">
        <f t="shared" si="13"/>
        <v>0</v>
      </c>
      <c r="AK81" s="413">
        <f t="shared" si="13"/>
        <v>0</v>
      </c>
      <c r="AL81" s="413">
        <f t="shared" si="13"/>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493</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498</v>
      </c>
      <c r="C84" s="293" t="s">
        <v>25</v>
      </c>
      <c r="D84" s="297">
        <f>'7.  Persistence Report'!AU117</f>
        <v>0</v>
      </c>
      <c r="E84" s="297">
        <f>'7.  Persistence Report'!AV117</f>
        <v>0</v>
      </c>
      <c r="F84" s="297">
        <f>'7.  Persistence Report'!AW117</f>
        <v>0</v>
      </c>
      <c r="G84" s="297">
        <f>'7.  Persistence Report'!AX117</f>
        <v>0</v>
      </c>
      <c r="H84" s="297">
        <f>'7.  Persistence Report'!AY117</f>
        <v>0</v>
      </c>
      <c r="I84" s="297">
        <f>'7.  Persistence Report'!AZ117</f>
        <v>0</v>
      </c>
      <c r="J84" s="297">
        <f>'7.  Persistence Report'!BA117</f>
        <v>0</v>
      </c>
      <c r="K84" s="297">
        <f>'7.  Persistence Report'!BB117</f>
        <v>0</v>
      </c>
      <c r="L84" s="297">
        <f>'7.  Persistence Report'!BC117</f>
        <v>0</v>
      </c>
      <c r="M84" s="297">
        <f>'7.  Persistence Report'!BD117</f>
        <v>0</v>
      </c>
      <c r="N84" s="297">
        <v>0</v>
      </c>
      <c r="O84" s="297">
        <f>'7.  Persistence Report'!P117</f>
        <v>0</v>
      </c>
      <c r="P84" s="297">
        <f>'7.  Persistence Report'!Q117</f>
        <v>0</v>
      </c>
      <c r="Q84" s="297">
        <f>'7.  Persistence Report'!R117</f>
        <v>0</v>
      </c>
      <c r="R84" s="297">
        <f>'7.  Persistence Report'!S117</f>
        <v>0</v>
      </c>
      <c r="S84" s="297">
        <f>'7.  Persistence Report'!T117</f>
        <v>0</v>
      </c>
      <c r="T84" s="297">
        <f>'7.  Persistence Report'!U117</f>
        <v>0</v>
      </c>
      <c r="U84" s="297">
        <f>'7.  Persistence Report'!V117</f>
        <v>0</v>
      </c>
      <c r="V84" s="297">
        <f>'7.  Persistence Report'!W117</f>
        <v>0</v>
      </c>
      <c r="W84" s="297">
        <f>'7.  Persistence Report'!X117</f>
        <v>0</v>
      </c>
      <c r="X84" s="297">
        <f>'7.  Persistence Report'!Y117</f>
        <v>0</v>
      </c>
      <c r="Y84" s="412"/>
      <c r="Z84" s="412"/>
      <c r="AA84" s="412"/>
      <c r="AB84" s="412"/>
      <c r="AC84" s="412"/>
      <c r="AD84" s="412"/>
      <c r="AE84" s="412"/>
      <c r="AF84" s="412"/>
      <c r="AG84" s="412"/>
      <c r="AH84" s="412"/>
      <c r="AI84" s="412"/>
      <c r="AJ84" s="412"/>
      <c r="AK84" s="412"/>
      <c r="AL84" s="412"/>
      <c r="AM84" s="298">
        <f>SUM(Y84:AL84)</f>
        <v>0</v>
      </c>
    </row>
    <row r="85" spans="1:40" outlineLevel="1">
      <c r="B85" s="296" t="s">
        <v>269</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 t="shared" ref="Y85:AD85" si="14">Y84</f>
        <v>0</v>
      </c>
      <c r="Z85" s="413">
        <f t="shared" si="14"/>
        <v>0</v>
      </c>
      <c r="AA85" s="413">
        <f t="shared" si="14"/>
        <v>0</v>
      </c>
      <c r="AB85" s="413">
        <f t="shared" si="14"/>
        <v>0</v>
      </c>
      <c r="AC85" s="413">
        <f t="shared" si="14"/>
        <v>0</v>
      </c>
      <c r="AD85" s="413">
        <f t="shared" si="14"/>
        <v>0</v>
      </c>
      <c r="AE85" s="413">
        <f t="shared" ref="AE85:AL85" si="15">AE84</f>
        <v>0</v>
      </c>
      <c r="AF85" s="413">
        <f t="shared" si="15"/>
        <v>0</v>
      </c>
      <c r="AG85" s="413">
        <f t="shared" si="15"/>
        <v>0</v>
      </c>
      <c r="AH85" s="413">
        <f t="shared" si="15"/>
        <v>0</v>
      </c>
      <c r="AI85" s="413">
        <f t="shared" si="15"/>
        <v>0</v>
      </c>
      <c r="AJ85" s="413">
        <f t="shared" si="15"/>
        <v>0</v>
      </c>
      <c r="AK85" s="413">
        <f t="shared" si="15"/>
        <v>0</v>
      </c>
      <c r="AL85" s="413">
        <f t="shared" si="15"/>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494</v>
      </c>
      <c r="C87" s="293" t="s">
        <v>25</v>
      </c>
      <c r="D87" s="297">
        <f>'7.  Persistence Report'!AU134</f>
        <v>8746466</v>
      </c>
      <c r="E87" s="297">
        <f>'7.  Persistence Report'!AV134</f>
        <v>8746466</v>
      </c>
      <c r="F87" s="297">
        <f>'7.  Persistence Report'!AW134</f>
        <v>8746466</v>
      </c>
      <c r="G87" s="297">
        <f>'7.  Persistence Report'!AX134</f>
        <v>8746466</v>
      </c>
      <c r="H87" s="297">
        <f>'7.  Persistence Report'!AY134</f>
        <v>8746466</v>
      </c>
      <c r="I87" s="297">
        <f>'7.  Persistence Report'!AZ134</f>
        <v>866</v>
      </c>
      <c r="J87" s="297">
        <f>'7.  Persistence Report'!BA134</f>
        <v>866</v>
      </c>
      <c r="K87" s="297">
        <f>'7.  Persistence Report'!BB134</f>
        <v>866</v>
      </c>
      <c r="L87" s="297">
        <f>'7.  Persistence Report'!BC134</f>
        <v>866</v>
      </c>
      <c r="M87" s="297">
        <f>'7.  Persistence Report'!BD134</f>
        <v>866</v>
      </c>
      <c r="N87" s="297">
        <v>0</v>
      </c>
      <c r="O87" s="297">
        <f>'7.  Persistence Report'!P134</f>
        <v>977</v>
      </c>
      <c r="P87" s="297">
        <f>'7.  Persistence Report'!Q134</f>
        <v>977</v>
      </c>
      <c r="Q87" s="297">
        <f>'7.  Persistence Report'!R134</f>
        <v>977</v>
      </c>
      <c r="R87" s="297">
        <f>'7.  Persistence Report'!S134</f>
        <v>977</v>
      </c>
      <c r="S87" s="297">
        <f>'7.  Persistence Report'!T134</f>
        <v>977</v>
      </c>
      <c r="T87" s="297">
        <f>'7.  Persistence Report'!U134</f>
        <v>0</v>
      </c>
      <c r="U87" s="297">
        <f>'7.  Persistence Report'!V134</f>
        <v>0</v>
      </c>
      <c r="V87" s="297">
        <f>'7.  Persistence Report'!W134</f>
        <v>0</v>
      </c>
      <c r="W87" s="297">
        <f>'7.  Persistence Report'!X134</f>
        <v>0</v>
      </c>
      <c r="X87" s="297">
        <f>'7.  Persistence Report'!Y134</f>
        <v>0</v>
      </c>
      <c r="Y87" s="412"/>
      <c r="Z87" s="412"/>
      <c r="AA87" s="412">
        <v>1</v>
      </c>
      <c r="AB87" s="412"/>
      <c r="AC87" s="412"/>
      <c r="AD87" s="412"/>
      <c r="AE87" s="412"/>
      <c r="AF87" s="412"/>
      <c r="AG87" s="412"/>
      <c r="AH87" s="412"/>
      <c r="AI87" s="412"/>
      <c r="AJ87" s="412"/>
      <c r="AK87" s="412"/>
      <c r="AL87" s="412"/>
      <c r="AM87" s="298">
        <f>SUM(Y87:AL87)</f>
        <v>1</v>
      </c>
    </row>
    <row r="88" spans="1:40" s="285" customFormat="1" outlineLevel="1">
      <c r="A88" s="524"/>
      <c r="B88" s="326" t="s">
        <v>269</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 t="shared" ref="Y88:AD88" si="16">Y87</f>
        <v>0</v>
      </c>
      <c r="Z88" s="413">
        <f t="shared" si="16"/>
        <v>0</v>
      </c>
      <c r="AA88" s="413">
        <f t="shared" si="16"/>
        <v>1</v>
      </c>
      <c r="AB88" s="413">
        <f t="shared" si="16"/>
        <v>0</v>
      </c>
      <c r="AC88" s="413">
        <f t="shared" si="16"/>
        <v>0</v>
      </c>
      <c r="AD88" s="413">
        <f t="shared" si="16"/>
        <v>0</v>
      </c>
      <c r="AE88" s="413">
        <f t="shared" ref="AE88:AL88" si="17">AE87</f>
        <v>0</v>
      </c>
      <c r="AF88" s="413">
        <f t="shared" si="17"/>
        <v>0</v>
      </c>
      <c r="AG88" s="413">
        <f t="shared" si="17"/>
        <v>0</v>
      </c>
      <c r="AH88" s="413">
        <f t="shared" si="17"/>
        <v>0</v>
      </c>
      <c r="AI88" s="413">
        <f t="shared" si="17"/>
        <v>0</v>
      </c>
      <c r="AJ88" s="413">
        <f t="shared" si="17"/>
        <v>0</v>
      </c>
      <c r="AK88" s="413">
        <f t="shared" si="17"/>
        <v>0</v>
      </c>
      <c r="AL88" s="413">
        <f t="shared" si="17"/>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499</v>
      </c>
      <c r="C90" s="322"/>
      <c r="D90" s="292"/>
      <c r="E90" s="292"/>
      <c r="F90" s="292"/>
      <c r="G90" s="292"/>
      <c r="H90" s="292"/>
      <c r="I90" s="292"/>
      <c r="J90" s="292"/>
      <c r="K90" s="292"/>
      <c r="L90" s="292"/>
      <c r="M90" s="292"/>
      <c r="N90" s="292"/>
      <c r="O90" s="292"/>
      <c r="P90" s="292"/>
      <c r="Q90" s="292"/>
      <c r="R90" s="292"/>
      <c r="S90" s="292"/>
      <c r="T90" s="292"/>
      <c r="U90" s="292"/>
      <c r="V90" s="292"/>
      <c r="W90" s="292"/>
      <c r="X90" s="292"/>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f>'7.  Persistence Report'!AU120</f>
        <v>0</v>
      </c>
      <c r="E91" s="297">
        <f>'7.  Persistence Report'!AV120</f>
        <v>0</v>
      </c>
      <c r="F91" s="297">
        <f>'7.  Persistence Report'!AW120</f>
        <v>0</v>
      </c>
      <c r="G91" s="297">
        <f>'7.  Persistence Report'!AX120</f>
        <v>0</v>
      </c>
      <c r="H91" s="297">
        <f>'7.  Persistence Report'!AY120</f>
        <v>0</v>
      </c>
      <c r="I91" s="297">
        <f>'7.  Persistence Report'!AZ120</f>
        <v>0</v>
      </c>
      <c r="J91" s="297">
        <f>'7.  Persistence Report'!BA120</f>
        <v>0</v>
      </c>
      <c r="K91" s="297">
        <f>'7.  Persistence Report'!BB120</f>
        <v>0</v>
      </c>
      <c r="L91" s="297">
        <f>'7.  Persistence Report'!BC120</f>
        <v>0</v>
      </c>
      <c r="M91" s="297">
        <f>'7.  Persistence Report'!BD120</f>
        <v>0</v>
      </c>
      <c r="N91" s="297">
        <v>0</v>
      </c>
      <c r="O91" s="297">
        <f>'7.  Persistence Report'!P120</f>
        <v>0</v>
      </c>
      <c r="P91" s="297">
        <f>'7.  Persistence Report'!Q120</f>
        <v>0</v>
      </c>
      <c r="Q91" s="297">
        <f>'7.  Persistence Report'!R120</f>
        <v>0</v>
      </c>
      <c r="R91" s="297">
        <f>'7.  Persistence Report'!S120</f>
        <v>0</v>
      </c>
      <c r="S91" s="297">
        <f>'7.  Persistence Report'!T120</f>
        <v>0</v>
      </c>
      <c r="T91" s="297">
        <f>'7.  Persistence Report'!U120</f>
        <v>0</v>
      </c>
      <c r="U91" s="297">
        <f>'7.  Persistence Report'!V120</f>
        <v>0</v>
      </c>
      <c r="V91" s="297">
        <f>'7.  Persistence Report'!W120</f>
        <v>0</v>
      </c>
      <c r="W91" s="297">
        <f>'7.  Persistence Report'!X120</f>
        <v>0</v>
      </c>
      <c r="X91" s="297">
        <f>'7.  Persistence Report'!Y120</f>
        <v>0</v>
      </c>
      <c r="Y91" s="428"/>
      <c r="Z91" s="412"/>
      <c r="AA91" s="412"/>
      <c r="AB91" s="412"/>
      <c r="AC91" s="412"/>
      <c r="AD91" s="412"/>
      <c r="AE91" s="412"/>
      <c r="AF91" s="417"/>
      <c r="AG91" s="417"/>
      <c r="AH91" s="417"/>
      <c r="AI91" s="417"/>
      <c r="AJ91" s="417"/>
      <c r="AK91" s="417"/>
      <c r="AL91" s="417"/>
      <c r="AM91" s="298">
        <f>SUM(Y91:AL91)</f>
        <v>0</v>
      </c>
    </row>
    <row r="92" spans="1:40" outlineLevel="1">
      <c r="B92" s="296" t="s">
        <v>269</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8">Z91</f>
        <v>0</v>
      </c>
      <c r="AA92" s="413">
        <f t="shared" si="18"/>
        <v>0</v>
      </c>
      <c r="AB92" s="413">
        <f t="shared" si="18"/>
        <v>0</v>
      </c>
      <c r="AC92" s="413">
        <f t="shared" si="18"/>
        <v>0</v>
      </c>
      <c r="AD92" s="413">
        <f t="shared" si="18"/>
        <v>0</v>
      </c>
      <c r="AE92" s="413">
        <f t="shared" si="18"/>
        <v>0</v>
      </c>
      <c r="AF92" s="413">
        <f t="shared" si="18"/>
        <v>0</v>
      </c>
      <c r="AG92" s="413">
        <f t="shared" si="18"/>
        <v>0</v>
      </c>
      <c r="AH92" s="413">
        <f t="shared" si="18"/>
        <v>0</v>
      </c>
      <c r="AI92" s="413">
        <f t="shared" si="18"/>
        <v>0</v>
      </c>
      <c r="AJ92" s="413">
        <f t="shared" si="18"/>
        <v>0</v>
      </c>
      <c r="AK92" s="413">
        <f t="shared" si="18"/>
        <v>0</v>
      </c>
      <c r="AL92" s="413">
        <f t="shared" si="18"/>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f>'7.  Persistence Report'!AU128</f>
        <v>0</v>
      </c>
      <c r="E94" s="297">
        <f>'7.  Persistence Report'!AV128</f>
        <v>0</v>
      </c>
      <c r="F94" s="297">
        <f>'7.  Persistence Report'!AW128</f>
        <v>0</v>
      </c>
      <c r="G94" s="297">
        <f>'7.  Persistence Report'!AX128</f>
        <v>0</v>
      </c>
      <c r="H94" s="297">
        <f>'7.  Persistence Report'!AY128</f>
        <v>0</v>
      </c>
      <c r="I94" s="297">
        <f>'7.  Persistence Report'!AZ128</f>
        <v>0</v>
      </c>
      <c r="J94" s="297">
        <f>'7.  Persistence Report'!BA128</f>
        <v>0</v>
      </c>
      <c r="K94" s="297">
        <f>'7.  Persistence Report'!BB128</f>
        <v>0</v>
      </c>
      <c r="L94" s="297">
        <f>'7.  Persistence Report'!BC128</f>
        <v>0</v>
      </c>
      <c r="M94" s="297">
        <f>'7.  Persistence Report'!BD128</f>
        <v>0</v>
      </c>
      <c r="N94" s="297">
        <v>0</v>
      </c>
      <c r="O94" s="297">
        <f>'7.  Persistence Report'!P128</f>
        <v>0</v>
      </c>
      <c r="P94" s="297">
        <f>'7.  Persistence Report'!Q128</f>
        <v>0</v>
      </c>
      <c r="Q94" s="297">
        <f>'7.  Persistence Report'!R128</f>
        <v>0</v>
      </c>
      <c r="R94" s="297">
        <f>'7.  Persistence Report'!S128</f>
        <v>0</v>
      </c>
      <c r="S94" s="297">
        <f>'7.  Persistence Report'!T128</f>
        <v>0</v>
      </c>
      <c r="T94" s="297">
        <f>'7.  Persistence Report'!U128</f>
        <v>0</v>
      </c>
      <c r="U94" s="297">
        <f>'7.  Persistence Report'!V128</f>
        <v>0</v>
      </c>
      <c r="V94" s="297">
        <f>'7.  Persistence Report'!W128</f>
        <v>0</v>
      </c>
      <c r="W94" s="297">
        <f>'7.  Persistence Report'!X128</f>
        <v>0</v>
      </c>
      <c r="X94" s="297">
        <f>'7.  Persistence Report'!Y128</f>
        <v>0</v>
      </c>
      <c r="Y94" s="428"/>
      <c r="Z94" s="412"/>
      <c r="AA94" s="412"/>
      <c r="AB94" s="412"/>
      <c r="AC94" s="412"/>
      <c r="AD94" s="412"/>
      <c r="AE94" s="412"/>
      <c r="AF94" s="417"/>
      <c r="AG94" s="417"/>
      <c r="AH94" s="417"/>
      <c r="AI94" s="417"/>
      <c r="AJ94" s="417"/>
      <c r="AK94" s="417"/>
      <c r="AL94" s="417"/>
      <c r="AM94" s="298">
        <f>SUM(Y94:AL94)</f>
        <v>0</v>
      </c>
    </row>
    <row r="95" spans="1:40" outlineLevel="1">
      <c r="B95" s="296" t="s">
        <v>269</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 t="shared" ref="Y95:AL95" si="19">Y94</f>
        <v>0</v>
      </c>
      <c r="Z95" s="413">
        <f t="shared" si="19"/>
        <v>0</v>
      </c>
      <c r="AA95" s="413">
        <f t="shared" si="19"/>
        <v>0</v>
      </c>
      <c r="AB95" s="413">
        <f t="shared" si="19"/>
        <v>0</v>
      </c>
      <c r="AC95" s="413">
        <f t="shared" si="19"/>
        <v>0</v>
      </c>
      <c r="AD95" s="413">
        <f t="shared" si="19"/>
        <v>0</v>
      </c>
      <c r="AE95" s="413">
        <f t="shared" si="19"/>
        <v>0</v>
      </c>
      <c r="AF95" s="413">
        <f t="shared" si="19"/>
        <v>0</v>
      </c>
      <c r="AG95" s="413">
        <f t="shared" si="19"/>
        <v>0</v>
      </c>
      <c r="AH95" s="413">
        <f t="shared" si="19"/>
        <v>0</v>
      </c>
      <c r="AI95" s="413">
        <f t="shared" si="19"/>
        <v>0</v>
      </c>
      <c r="AJ95" s="413">
        <f t="shared" si="19"/>
        <v>0</v>
      </c>
      <c r="AK95" s="413">
        <f t="shared" si="19"/>
        <v>0</v>
      </c>
      <c r="AL95" s="413">
        <f t="shared" si="19"/>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f>'7.  Persistence Report'!AU121</f>
        <v>0</v>
      </c>
      <c r="E97" s="297">
        <f>'7.  Persistence Report'!AV121</f>
        <v>0</v>
      </c>
      <c r="F97" s="297">
        <f>'7.  Persistence Report'!AW121</f>
        <v>0</v>
      </c>
      <c r="G97" s="297">
        <f>'7.  Persistence Report'!AX121</f>
        <v>0</v>
      </c>
      <c r="H97" s="297">
        <f>'7.  Persistence Report'!AY121</f>
        <v>0</v>
      </c>
      <c r="I97" s="297">
        <f>'7.  Persistence Report'!AZ121</f>
        <v>0</v>
      </c>
      <c r="J97" s="297">
        <f>'7.  Persistence Report'!BA121</f>
        <v>0</v>
      </c>
      <c r="K97" s="297">
        <f>'7.  Persistence Report'!BB121</f>
        <v>0</v>
      </c>
      <c r="L97" s="297">
        <f>'7.  Persistence Report'!BC121</f>
        <v>0</v>
      </c>
      <c r="M97" s="297">
        <f>'7.  Persistence Report'!BD121</f>
        <v>0</v>
      </c>
      <c r="N97" s="297">
        <v>0</v>
      </c>
      <c r="O97" s="297">
        <f>'7.  Persistence Report'!P121</f>
        <v>0</v>
      </c>
      <c r="P97" s="297">
        <f>'7.  Persistence Report'!Q121</f>
        <v>0</v>
      </c>
      <c r="Q97" s="297">
        <f>'7.  Persistence Report'!R121</f>
        <v>0</v>
      </c>
      <c r="R97" s="297">
        <f>'7.  Persistence Report'!S121</f>
        <v>0</v>
      </c>
      <c r="S97" s="297">
        <f>'7.  Persistence Report'!T121</f>
        <v>0</v>
      </c>
      <c r="T97" s="297">
        <f>'7.  Persistence Report'!U121</f>
        <v>0</v>
      </c>
      <c r="U97" s="297">
        <f>'7.  Persistence Report'!V121</f>
        <v>0</v>
      </c>
      <c r="V97" s="297">
        <f>'7.  Persistence Report'!W121</f>
        <v>0</v>
      </c>
      <c r="W97" s="297">
        <f>'7.  Persistence Report'!X121</f>
        <v>0</v>
      </c>
      <c r="X97" s="297">
        <f>'7.  Persistence Report'!Y121</f>
        <v>0</v>
      </c>
      <c r="Y97" s="428"/>
      <c r="Z97" s="412"/>
      <c r="AA97" s="412"/>
      <c r="AB97" s="412"/>
      <c r="AC97" s="412"/>
      <c r="AD97" s="412"/>
      <c r="AE97" s="412"/>
      <c r="AF97" s="417"/>
      <c r="AG97" s="417"/>
      <c r="AH97" s="417"/>
      <c r="AI97" s="417"/>
      <c r="AJ97" s="417"/>
      <c r="AK97" s="417"/>
      <c r="AL97" s="417"/>
      <c r="AM97" s="298">
        <f>SUM(Y97:AL97)</f>
        <v>0</v>
      </c>
    </row>
    <row r="98" spans="1:39" outlineLevel="1">
      <c r="B98" s="296" t="s">
        <v>269</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20">Z97</f>
        <v>0</v>
      </c>
      <c r="AA98" s="413">
        <f t="shared" si="20"/>
        <v>0</v>
      </c>
      <c r="AB98" s="413">
        <f t="shared" si="20"/>
        <v>0</v>
      </c>
      <c r="AC98" s="413">
        <f t="shared" si="20"/>
        <v>0</v>
      </c>
      <c r="AD98" s="413">
        <f t="shared" si="20"/>
        <v>0</v>
      </c>
      <c r="AE98" s="413">
        <f t="shared" si="20"/>
        <v>0</v>
      </c>
      <c r="AF98" s="413">
        <f t="shared" si="20"/>
        <v>0</v>
      </c>
      <c r="AG98" s="413">
        <f t="shared" si="20"/>
        <v>0</v>
      </c>
      <c r="AH98" s="413">
        <f t="shared" si="20"/>
        <v>0</v>
      </c>
      <c r="AI98" s="413">
        <f t="shared" si="20"/>
        <v>0</v>
      </c>
      <c r="AJ98" s="413">
        <f t="shared" si="20"/>
        <v>0</v>
      </c>
      <c r="AK98" s="413">
        <f t="shared" si="20"/>
        <v>0</v>
      </c>
      <c r="AL98" s="413">
        <f t="shared" si="20"/>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269</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21">Y100</f>
        <v>0</v>
      </c>
      <c r="Z101" s="413">
        <f t="shared" si="21"/>
        <v>0</v>
      </c>
      <c r="AA101" s="413">
        <f t="shared" si="21"/>
        <v>0</v>
      </c>
      <c r="AB101" s="413">
        <f t="shared" si="21"/>
        <v>0</v>
      </c>
      <c r="AC101" s="413">
        <f t="shared" si="21"/>
        <v>0</v>
      </c>
      <c r="AD101" s="413">
        <f t="shared" si="21"/>
        <v>0</v>
      </c>
      <c r="AE101" s="413">
        <f t="shared" si="21"/>
        <v>0</v>
      </c>
      <c r="AF101" s="413">
        <f t="shared" si="21"/>
        <v>0</v>
      </c>
      <c r="AG101" s="413">
        <f t="shared" si="21"/>
        <v>0</v>
      </c>
      <c r="AH101" s="413">
        <f t="shared" si="21"/>
        <v>0</v>
      </c>
      <c r="AI101" s="413">
        <f t="shared" si="21"/>
        <v>0</v>
      </c>
      <c r="AJ101" s="413">
        <f t="shared" si="21"/>
        <v>0</v>
      </c>
      <c r="AK101" s="413">
        <f t="shared" si="21"/>
        <v>0</v>
      </c>
      <c r="AL101" s="413">
        <f t="shared" si="21"/>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506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502</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f>'7.  Persistence Report'!AU137</f>
        <v>535138</v>
      </c>
      <c r="E105" s="297">
        <f>'7.  Persistence Report'!AV137</f>
        <v>530818</v>
      </c>
      <c r="F105" s="297">
        <f>'7.  Persistence Report'!AW137</f>
        <v>530818</v>
      </c>
      <c r="G105" s="297">
        <f>'7.  Persistence Report'!AX137</f>
        <v>530818</v>
      </c>
      <c r="H105" s="297">
        <f>'7.  Persistence Report'!AY137</f>
        <v>530818</v>
      </c>
      <c r="I105" s="297">
        <f>'7.  Persistence Report'!AZ137</f>
        <v>530818</v>
      </c>
      <c r="J105" s="297">
        <f>'7.  Persistence Report'!BA137</f>
        <v>530818</v>
      </c>
      <c r="K105" s="297">
        <f>'7.  Persistence Report'!BB137</f>
        <v>530481</v>
      </c>
      <c r="L105" s="297">
        <f>'7.  Persistence Report'!BC137</f>
        <v>530481</v>
      </c>
      <c r="M105" s="297">
        <f>'7.  Persistence Report'!BD137</f>
        <v>530481</v>
      </c>
      <c r="N105" s="293"/>
      <c r="O105" s="297">
        <f>'7.  Persistence Report'!P137</f>
        <v>34</v>
      </c>
      <c r="P105" s="297">
        <f>'7.  Persistence Report'!Q137</f>
        <v>34</v>
      </c>
      <c r="Q105" s="297">
        <f>'7.  Persistence Report'!R137</f>
        <v>34</v>
      </c>
      <c r="R105" s="297">
        <f>'7.  Persistence Report'!S137</f>
        <v>34</v>
      </c>
      <c r="S105" s="297">
        <f>'7.  Persistence Report'!T137</f>
        <v>34</v>
      </c>
      <c r="T105" s="297">
        <f>'7.  Persistence Report'!U137</f>
        <v>34</v>
      </c>
      <c r="U105" s="297">
        <f>'7.  Persistence Report'!V137</f>
        <v>34</v>
      </c>
      <c r="V105" s="297">
        <f>'7.  Persistence Report'!W137</f>
        <v>34</v>
      </c>
      <c r="W105" s="297">
        <f>'7.  Persistence Report'!X137</f>
        <v>31</v>
      </c>
      <c r="X105" s="297">
        <f>'7.  Persistence Report'!Y137</f>
        <v>31</v>
      </c>
      <c r="Y105" s="535">
        <v>1</v>
      </c>
      <c r="Z105" s="412"/>
      <c r="AA105" s="412"/>
      <c r="AB105" s="412"/>
      <c r="AC105" s="412"/>
      <c r="AD105" s="412"/>
      <c r="AE105" s="412"/>
      <c r="AF105" s="412"/>
      <c r="AG105" s="412"/>
      <c r="AH105" s="412"/>
      <c r="AI105" s="412"/>
      <c r="AJ105" s="412"/>
      <c r="AK105" s="412"/>
      <c r="AL105" s="412"/>
      <c r="AM105" s="298">
        <f>SUM(Y105:AL105)</f>
        <v>1</v>
      </c>
    </row>
    <row r="106" spans="1:39" outlineLevel="1">
      <c r="B106" s="296" t="s">
        <v>269</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 t="shared" ref="Y106:AL106" si="22">Y105</f>
        <v>1</v>
      </c>
      <c r="Z106" s="413">
        <f t="shared" si="22"/>
        <v>0</v>
      </c>
      <c r="AA106" s="413">
        <f t="shared" si="22"/>
        <v>0</v>
      </c>
      <c r="AB106" s="413">
        <f t="shared" si="22"/>
        <v>0</v>
      </c>
      <c r="AC106" s="413">
        <f t="shared" si="22"/>
        <v>0</v>
      </c>
      <c r="AD106" s="413">
        <f t="shared" si="22"/>
        <v>0</v>
      </c>
      <c r="AE106" s="413">
        <f t="shared" si="22"/>
        <v>0</v>
      </c>
      <c r="AF106" s="413">
        <f t="shared" si="22"/>
        <v>0</v>
      </c>
      <c r="AG106" s="413">
        <f t="shared" si="22"/>
        <v>0</v>
      </c>
      <c r="AH106" s="413">
        <f t="shared" si="22"/>
        <v>0</v>
      </c>
      <c r="AI106" s="413">
        <f t="shared" si="22"/>
        <v>0</v>
      </c>
      <c r="AJ106" s="413">
        <f t="shared" si="22"/>
        <v>0</v>
      </c>
      <c r="AK106" s="413">
        <f t="shared" si="22"/>
        <v>0</v>
      </c>
      <c r="AL106" s="413">
        <f t="shared" si="22"/>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f>'7.  Persistence Report'!AU138</f>
        <v>80466</v>
      </c>
      <c r="E108" s="297">
        <f>'7.  Persistence Report'!AV138</f>
        <v>80466</v>
      </c>
      <c r="F108" s="297">
        <f>'7.  Persistence Report'!AW138</f>
        <v>80466</v>
      </c>
      <c r="G108" s="297">
        <f>'7.  Persistence Report'!AX138</f>
        <v>80466</v>
      </c>
      <c r="H108" s="297">
        <f>'7.  Persistence Report'!AY138</f>
        <v>80466</v>
      </c>
      <c r="I108" s="297">
        <f>'7.  Persistence Report'!AZ138</f>
        <v>80466</v>
      </c>
      <c r="J108" s="297">
        <f>'7.  Persistence Report'!BA138</f>
        <v>80466</v>
      </c>
      <c r="K108" s="297">
        <f>'7.  Persistence Report'!BB138</f>
        <v>80466</v>
      </c>
      <c r="L108" s="297">
        <f>'7.  Persistence Report'!BC138</f>
        <v>80466</v>
      </c>
      <c r="M108" s="297">
        <f>'7.  Persistence Report'!BD138</f>
        <v>80466</v>
      </c>
      <c r="N108" s="293"/>
      <c r="O108" s="297">
        <f>'7.  Persistence Report'!P138</f>
        <v>42</v>
      </c>
      <c r="P108" s="297">
        <f>'7.  Persistence Report'!Q138</f>
        <v>42</v>
      </c>
      <c r="Q108" s="297">
        <f>'7.  Persistence Report'!R138</f>
        <v>42</v>
      </c>
      <c r="R108" s="297">
        <f>'7.  Persistence Report'!S138</f>
        <v>42</v>
      </c>
      <c r="S108" s="297">
        <f>'7.  Persistence Report'!T138</f>
        <v>42</v>
      </c>
      <c r="T108" s="297">
        <f>'7.  Persistence Report'!U138</f>
        <v>42</v>
      </c>
      <c r="U108" s="297">
        <f>'7.  Persistence Report'!V138</f>
        <v>42</v>
      </c>
      <c r="V108" s="297">
        <f>'7.  Persistence Report'!W138</f>
        <v>42</v>
      </c>
      <c r="W108" s="297">
        <f>'7.  Persistence Report'!X138</f>
        <v>42</v>
      </c>
      <c r="X108" s="297">
        <f>'7.  Persistence Report'!Y138</f>
        <v>42</v>
      </c>
      <c r="Y108" s="535">
        <v>1</v>
      </c>
      <c r="Z108" s="412"/>
      <c r="AA108" s="412"/>
      <c r="AB108" s="412"/>
      <c r="AC108" s="412"/>
      <c r="AD108" s="412"/>
      <c r="AE108" s="412"/>
      <c r="AF108" s="412"/>
      <c r="AG108" s="412"/>
      <c r="AH108" s="412"/>
      <c r="AI108" s="412"/>
      <c r="AJ108" s="412"/>
      <c r="AK108" s="412"/>
      <c r="AL108" s="412"/>
      <c r="AM108" s="298">
        <f>SUM(Y108:AL108)</f>
        <v>1</v>
      </c>
    </row>
    <row r="109" spans="1:39" outlineLevel="1">
      <c r="B109" s="296" t="s">
        <v>269</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 t="shared" ref="Y109:AL109" si="23">Y108</f>
        <v>1</v>
      </c>
      <c r="Z109" s="413">
        <f t="shared" si="23"/>
        <v>0</v>
      </c>
      <c r="AA109" s="413">
        <f t="shared" si="23"/>
        <v>0</v>
      </c>
      <c r="AB109" s="413">
        <f t="shared" si="23"/>
        <v>0</v>
      </c>
      <c r="AC109" s="413">
        <f t="shared" si="23"/>
        <v>0</v>
      </c>
      <c r="AD109" s="413">
        <f t="shared" si="23"/>
        <v>0</v>
      </c>
      <c r="AE109" s="413">
        <f t="shared" si="23"/>
        <v>0</v>
      </c>
      <c r="AF109" s="413">
        <f t="shared" si="23"/>
        <v>0</v>
      </c>
      <c r="AG109" s="413">
        <f t="shared" si="23"/>
        <v>0</v>
      </c>
      <c r="AH109" s="413">
        <f t="shared" si="23"/>
        <v>0</v>
      </c>
      <c r="AI109" s="413">
        <f t="shared" si="23"/>
        <v>0</v>
      </c>
      <c r="AJ109" s="413">
        <f t="shared" si="23"/>
        <v>0</v>
      </c>
      <c r="AK109" s="413">
        <f t="shared" si="23"/>
        <v>0</v>
      </c>
      <c r="AL109" s="413">
        <f t="shared" si="23"/>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269</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 t="shared" ref="Y112:AL112" si="24">Y111</f>
        <v>0</v>
      </c>
      <c r="Z112" s="413">
        <f t="shared" si="24"/>
        <v>0</v>
      </c>
      <c r="AA112" s="413">
        <f t="shared" si="24"/>
        <v>0</v>
      </c>
      <c r="AB112" s="413">
        <f t="shared" si="24"/>
        <v>0</v>
      </c>
      <c r="AC112" s="413">
        <f t="shared" si="24"/>
        <v>0</v>
      </c>
      <c r="AD112" s="413">
        <f t="shared" si="24"/>
        <v>0</v>
      </c>
      <c r="AE112" s="413">
        <f t="shared" si="24"/>
        <v>0</v>
      </c>
      <c r="AF112" s="413">
        <f t="shared" si="24"/>
        <v>0</v>
      </c>
      <c r="AG112" s="413">
        <f t="shared" si="24"/>
        <v>0</v>
      </c>
      <c r="AH112" s="413">
        <f t="shared" si="24"/>
        <v>0</v>
      </c>
      <c r="AI112" s="413">
        <f t="shared" si="24"/>
        <v>0</v>
      </c>
      <c r="AJ112" s="413">
        <f t="shared" si="24"/>
        <v>0</v>
      </c>
      <c r="AK112" s="413">
        <f t="shared" si="24"/>
        <v>0</v>
      </c>
      <c r="AL112" s="413">
        <f t="shared" si="24"/>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f>'7.  Persistence Report'!AU139</f>
        <v>0</v>
      </c>
      <c r="E114" s="297">
        <f>'7.  Persistence Report'!AV139</f>
        <v>0</v>
      </c>
      <c r="F114" s="297">
        <f>'7.  Persistence Report'!AW139</f>
        <v>0</v>
      </c>
      <c r="G114" s="297">
        <f>'7.  Persistence Report'!AX139</f>
        <v>0</v>
      </c>
      <c r="H114" s="297">
        <f>'7.  Persistence Report'!AY139</f>
        <v>0</v>
      </c>
      <c r="I114" s="297">
        <f>'7.  Persistence Report'!AZ139</f>
        <v>0</v>
      </c>
      <c r="J114" s="297">
        <f>'7.  Persistence Report'!BA139</f>
        <v>0</v>
      </c>
      <c r="K114" s="297">
        <f>'7.  Persistence Report'!BB139</f>
        <v>0</v>
      </c>
      <c r="L114" s="297">
        <f>'7.  Persistence Report'!BC139</f>
        <v>0</v>
      </c>
      <c r="M114" s="297">
        <f>'7.  Persistence Report'!BD139</f>
        <v>0</v>
      </c>
      <c r="N114" s="293"/>
      <c r="O114" s="297">
        <f>'7.  Persistence Report'!P139</f>
        <v>0</v>
      </c>
      <c r="P114" s="297">
        <f>'7.  Persistence Report'!Q139</f>
        <v>0</v>
      </c>
      <c r="Q114" s="297">
        <f>'7.  Persistence Report'!R139</f>
        <v>0</v>
      </c>
      <c r="R114" s="297">
        <f>'7.  Persistence Report'!S139</f>
        <v>0</v>
      </c>
      <c r="S114" s="297">
        <f>'7.  Persistence Report'!T139</f>
        <v>0</v>
      </c>
      <c r="T114" s="297">
        <f>'7.  Persistence Report'!U139</f>
        <v>0</v>
      </c>
      <c r="U114" s="297">
        <f>'7.  Persistence Report'!V139</f>
        <v>0</v>
      </c>
      <c r="V114" s="297">
        <f>'7.  Persistence Report'!W139</f>
        <v>0</v>
      </c>
      <c r="W114" s="297">
        <f>'7.  Persistence Report'!X139</f>
        <v>0</v>
      </c>
      <c r="X114" s="297">
        <f>'7.  Persistence Report'!Y139</f>
        <v>0</v>
      </c>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269</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 t="shared" ref="Y115:AL115" si="25">Y114</f>
        <v>0</v>
      </c>
      <c r="Z115" s="413">
        <f t="shared" si="25"/>
        <v>0</v>
      </c>
      <c r="AA115" s="413">
        <f t="shared" si="25"/>
        <v>0</v>
      </c>
      <c r="AB115" s="413">
        <f t="shared" si="25"/>
        <v>0</v>
      </c>
      <c r="AC115" s="413">
        <f t="shared" si="25"/>
        <v>0</v>
      </c>
      <c r="AD115" s="413">
        <f t="shared" si="25"/>
        <v>0</v>
      </c>
      <c r="AE115" s="413">
        <f t="shared" si="25"/>
        <v>0</v>
      </c>
      <c r="AF115" s="413">
        <f t="shared" si="25"/>
        <v>0</v>
      </c>
      <c r="AG115" s="413">
        <f t="shared" si="25"/>
        <v>0</v>
      </c>
      <c r="AH115" s="413">
        <f t="shared" si="25"/>
        <v>0</v>
      </c>
      <c r="AI115" s="413">
        <f t="shared" si="25"/>
        <v>0</v>
      </c>
      <c r="AJ115" s="413">
        <f t="shared" si="25"/>
        <v>0</v>
      </c>
      <c r="AK115" s="413">
        <f t="shared" si="25"/>
        <v>0</v>
      </c>
      <c r="AL115" s="413">
        <f t="shared" si="25"/>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503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f>'7.  Persistence Report'!AU136</f>
        <v>0</v>
      </c>
      <c r="E118" s="297">
        <f>'7.  Persistence Report'!AV136</f>
        <v>0</v>
      </c>
      <c r="F118" s="297">
        <f>'7.  Persistence Report'!AW136</f>
        <v>0</v>
      </c>
      <c r="G118" s="297">
        <f>'7.  Persistence Report'!AX136</f>
        <v>0</v>
      </c>
      <c r="H118" s="297">
        <f>'7.  Persistence Report'!AY136</f>
        <v>0</v>
      </c>
      <c r="I118" s="297">
        <f>'7.  Persistence Report'!AZ136</f>
        <v>0</v>
      </c>
      <c r="J118" s="297">
        <f>'7.  Persistence Report'!BA136</f>
        <v>0</v>
      </c>
      <c r="K118" s="297">
        <f>'7.  Persistence Report'!BB136</f>
        <v>0</v>
      </c>
      <c r="L118" s="297">
        <f>'7.  Persistence Report'!BC136</f>
        <v>0</v>
      </c>
      <c r="M118" s="297">
        <f>'7.  Persistence Report'!BD136</f>
        <v>0</v>
      </c>
      <c r="N118" s="297">
        <v>12</v>
      </c>
      <c r="O118" s="297">
        <f>'7.  Persistence Report'!P136</f>
        <v>0</v>
      </c>
      <c r="P118" s="297">
        <f>'7.  Persistence Report'!Q136</f>
        <v>0</v>
      </c>
      <c r="Q118" s="297">
        <f>'7.  Persistence Report'!R136</f>
        <v>0</v>
      </c>
      <c r="R118" s="297">
        <f>'7.  Persistence Report'!S136</f>
        <v>0</v>
      </c>
      <c r="S118" s="297">
        <f>'7.  Persistence Report'!T136</f>
        <v>0</v>
      </c>
      <c r="T118" s="297">
        <f>'7.  Persistence Report'!U136</f>
        <v>0</v>
      </c>
      <c r="U118" s="297">
        <f>'7.  Persistence Report'!V136</f>
        <v>0</v>
      </c>
      <c r="V118" s="297">
        <f>'7.  Persistence Report'!W136</f>
        <v>0</v>
      </c>
      <c r="W118" s="297">
        <f>'7.  Persistence Report'!X136</f>
        <v>0</v>
      </c>
      <c r="X118" s="297">
        <f>'7.  Persistence Report'!Y136</f>
        <v>0</v>
      </c>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269</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 t="shared" ref="Y119:AL119" si="26">Y118</f>
        <v>0</v>
      </c>
      <c r="Z119" s="413">
        <f t="shared" si="26"/>
        <v>0</v>
      </c>
      <c r="AA119" s="413">
        <f t="shared" si="26"/>
        <v>0</v>
      </c>
      <c r="AB119" s="413">
        <f t="shared" si="26"/>
        <v>0</v>
      </c>
      <c r="AC119" s="413">
        <f t="shared" si="26"/>
        <v>0</v>
      </c>
      <c r="AD119" s="413">
        <f t="shared" si="26"/>
        <v>0</v>
      </c>
      <c r="AE119" s="413">
        <f t="shared" si="26"/>
        <v>0</v>
      </c>
      <c r="AF119" s="413">
        <f t="shared" si="26"/>
        <v>0</v>
      </c>
      <c r="AG119" s="413">
        <f t="shared" si="26"/>
        <v>0</v>
      </c>
      <c r="AH119" s="413">
        <f t="shared" si="26"/>
        <v>0</v>
      </c>
      <c r="AI119" s="413">
        <f t="shared" si="26"/>
        <v>0</v>
      </c>
      <c r="AJ119" s="413">
        <f t="shared" si="26"/>
        <v>0</v>
      </c>
      <c r="AK119" s="413">
        <f t="shared" si="26"/>
        <v>0</v>
      </c>
      <c r="AL119" s="413">
        <f t="shared" si="26"/>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f>'7.  Persistence Report'!AU140</f>
        <v>151786</v>
      </c>
      <c r="E121" s="297">
        <f>'7.  Persistence Report'!AV140</f>
        <v>151786</v>
      </c>
      <c r="F121" s="297">
        <f>'7.  Persistence Report'!AW140</f>
        <v>151786</v>
      </c>
      <c r="G121" s="297">
        <f>'7.  Persistence Report'!AX140</f>
        <v>151786</v>
      </c>
      <c r="H121" s="297">
        <f>'7.  Persistence Report'!AY140</f>
        <v>151786</v>
      </c>
      <c r="I121" s="297">
        <f>'7.  Persistence Report'!AZ140</f>
        <v>151786</v>
      </c>
      <c r="J121" s="297">
        <f>'7.  Persistence Report'!BA140</f>
        <v>151663</v>
      </c>
      <c r="K121" s="297">
        <f>'7.  Persistence Report'!BB140</f>
        <v>151663</v>
      </c>
      <c r="L121" s="297">
        <f>'7.  Persistence Report'!BC140</f>
        <v>151663</v>
      </c>
      <c r="M121" s="297">
        <f>'7.  Persistence Report'!BD140</f>
        <v>151262</v>
      </c>
      <c r="N121" s="297">
        <v>12</v>
      </c>
      <c r="O121" s="297">
        <f>'7.  Persistence Report'!P140</f>
        <v>1</v>
      </c>
      <c r="P121" s="297">
        <f>'7.  Persistence Report'!Q140</f>
        <v>1</v>
      </c>
      <c r="Q121" s="297">
        <f>'7.  Persistence Report'!R140</f>
        <v>1</v>
      </c>
      <c r="R121" s="297">
        <f>'7.  Persistence Report'!S140</f>
        <v>1</v>
      </c>
      <c r="S121" s="297">
        <f>'7.  Persistence Report'!T140</f>
        <v>1</v>
      </c>
      <c r="T121" s="297">
        <f>'7.  Persistence Report'!U140</f>
        <v>1</v>
      </c>
      <c r="U121" s="297">
        <f>'7.  Persistence Report'!V140</f>
        <v>1</v>
      </c>
      <c r="V121" s="297">
        <f>'7.  Persistence Report'!W140</f>
        <v>0</v>
      </c>
      <c r="W121" s="297">
        <f>'7.  Persistence Report'!X140</f>
        <v>0</v>
      </c>
      <c r="X121" s="297">
        <f>'7.  Persistence Report'!Y140</f>
        <v>0</v>
      </c>
      <c r="Y121" s="428"/>
      <c r="Z121" s="535">
        <v>0.5</v>
      </c>
      <c r="AA121" s="535">
        <v>0.5</v>
      </c>
      <c r="AB121" s="412"/>
      <c r="AC121" s="535"/>
      <c r="AD121" s="412"/>
      <c r="AE121" s="412"/>
      <c r="AF121" s="417"/>
      <c r="AG121" s="417"/>
      <c r="AH121" s="417"/>
      <c r="AI121" s="417"/>
      <c r="AJ121" s="417"/>
      <c r="AK121" s="417"/>
      <c r="AL121" s="417"/>
      <c r="AM121" s="298">
        <f>SUM(Y121:AL121)</f>
        <v>1</v>
      </c>
    </row>
    <row r="122" spans="1:39" outlineLevel="1">
      <c r="B122" s="296" t="s">
        <v>269</v>
      </c>
      <c r="C122" s="293" t="s">
        <v>164</v>
      </c>
      <c r="D122" s="297"/>
      <c r="E122" s="297"/>
      <c r="F122" s="297"/>
      <c r="G122" s="297"/>
      <c r="H122" s="297"/>
      <c r="I122" s="297"/>
      <c r="J122" s="297"/>
      <c r="K122" s="297"/>
      <c r="L122" s="297"/>
      <c r="M122" s="297"/>
      <c r="N122" s="297">
        <f>N121</f>
        <v>12</v>
      </c>
      <c r="O122" s="297"/>
      <c r="P122" s="297"/>
      <c r="Q122" s="297"/>
      <c r="R122" s="297"/>
      <c r="S122" s="297"/>
      <c r="T122" s="297"/>
      <c r="U122" s="297"/>
      <c r="V122" s="297"/>
      <c r="W122" s="297"/>
      <c r="X122" s="297"/>
      <c r="Y122" s="413">
        <f t="shared" ref="Y122:AL122" si="27">Y121</f>
        <v>0</v>
      </c>
      <c r="Z122" s="413">
        <f t="shared" si="27"/>
        <v>0.5</v>
      </c>
      <c r="AA122" s="413">
        <f t="shared" si="27"/>
        <v>0.5</v>
      </c>
      <c r="AB122" s="413">
        <f t="shared" si="27"/>
        <v>0</v>
      </c>
      <c r="AC122" s="413">
        <f t="shared" si="27"/>
        <v>0</v>
      </c>
      <c r="AD122" s="413">
        <f t="shared" si="27"/>
        <v>0</v>
      </c>
      <c r="AE122" s="413">
        <f t="shared" si="27"/>
        <v>0</v>
      </c>
      <c r="AF122" s="413">
        <f t="shared" si="27"/>
        <v>0</v>
      </c>
      <c r="AG122" s="413">
        <f t="shared" si="27"/>
        <v>0</v>
      </c>
      <c r="AH122" s="413">
        <f t="shared" si="27"/>
        <v>0</v>
      </c>
      <c r="AI122" s="413">
        <f t="shared" si="27"/>
        <v>0</v>
      </c>
      <c r="AJ122" s="413">
        <f t="shared" si="27"/>
        <v>0</v>
      </c>
      <c r="AK122" s="413">
        <f t="shared" si="27"/>
        <v>0</v>
      </c>
      <c r="AL122" s="413">
        <f t="shared" si="27"/>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269</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 t="shared" ref="Y125:AL125" si="28">Y124</f>
        <v>0</v>
      </c>
      <c r="Z125" s="413">
        <f t="shared" si="28"/>
        <v>0</v>
      </c>
      <c r="AA125" s="413">
        <f t="shared" si="28"/>
        <v>0</v>
      </c>
      <c r="AB125" s="413">
        <f t="shared" si="28"/>
        <v>0</v>
      </c>
      <c r="AC125" s="413">
        <f t="shared" si="28"/>
        <v>0</v>
      </c>
      <c r="AD125" s="413">
        <f t="shared" si="28"/>
        <v>0</v>
      </c>
      <c r="AE125" s="413">
        <f t="shared" si="28"/>
        <v>0</v>
      </c>
      <c r="AF125" s="413">
        <f t="shared" si="28"/>
        <v>0</v>
      </c>
      <c r="AG125" s="413">
        <f t="shared" si="28"/>
        <v>0</v>
      </c>
      <c r="AH125" s="413">
        <f t="shared" si="28"/>
        <v>0</v>
      </c>
      <c r="AI125" s="413">
        <f t="shared" si="28"/>
        <v>0</v>
      </c>
      <c r="AJ125" s="413">
        <f t="shared" si="28"/>
        <v>0</v>
      </c>
      <c r="AK125" s="413">
        <f t="shared" si="28"/>
        <v>0</v>
      </c>
      <c r="AL125" s="413">
        <f t="shared" si="28"/>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269</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 t="shared" ref="Y128:AL128" si="29">Y127</f>
        <v>0</v>
      </c>
      <c r="Z128" s="413">
        <f t="shared" si="29"/>
        <v>0</v>
      </c>
      <c r="AA128" s="413">
        <f t="shared" si="29"/>
        <v>0</v>
      </c>
      <c r="AB128" s="413">
        <f t="shared" si="29"/>
        <v>0</v>
      </c>
      <c r="AC128" s="413">
        <f t="shared" si="29"/>
        <v>0</v>
      </c>
      <c r="AD128" s="413">
        <f t="shared" si="29"/>
        <v>0</v>
      </c>
      <c r="AE128" s="413">
        <f t="shared" si="29"/>
        <v>0</v>
      </c>
      <c r="AF128" s="413">
        <f t="shared" si="29"/>
        <v>0</v>
      </c>
      <c r="AG128" s="413">
        <f t="shared" si="29"/>
        <v>0</v>
      </c>
      <c r="AH128" s="413">
        <f t="shared" si="29"/>
        <v>0</v>
      </c>
      <c r="AI128" s="413">
        <f t="shared" si="29"/>
        <v>0</v>
      </c>
      <c r="AJ128" s="413">
        <f t="shared" si="29"/>
        <v>0</v>
      </c>
      <c r="AK128" s="413">
        <f t="shared" si="29"/>
        <v>0</v>
      </c>
      <c r="AL128" s="413">
        <f t="shared" si="29"/>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269</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 t="shared" ref="Y131:AL131" si="30">Y130</f>
        <v>0</v>
      </c>
      <c r="Z131" s="413">
        <f t="shared" si="30"/>
        <v>0</v>
      </c>
      <c r="AA131" s="413">
        <f t="shared" si="30"/>
        <v>0</v>
      </c>
      <c r="AB131" s="413">
        <f t="shared" si="30"/>
        <v>0</v>
      </c>
      <c r="AC131" s="413">
        <f t="shared" si="30"/>
        <v>0</v>
      </c>
      <c r="AD131" s="413">
        <f t="shared" si="30"/>
        <v>0</v>
      </c>
      <c r="AE131" s="413">
        <f t="shared" si="30"/>
        <v>0</v>
      </c>
      <c r="AF131" s="413">
        <f t="shared" si="30"/>
        <v>0</v>
      </c>
      <c r="AG131" s="413">
        <f t="shared" si="30"/>
        <v>0</v>
      </c>
      <c r="AH131" s="413">
        <f t="shared" si="30"/>
        <v>0</v>
      </c>
      <c r="AI131" s="413">
        <f t="shared" si="30"/>
        <v>0</v>
      </c>
      <c r="AJ131" s="413">
        <f t="shared" si="30"/>
        <v>0</v>
      </c>
      <c r="AK131" s="413">
        <f t="shared" si="30"/>
        <v>0</v>
      </c>
      <c r="AL131" s="413">
        <f t="shared" si="30"/>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269</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 t="shared" ref="Y134:AL134" si="31">Y133</f>
        <v>0</v>
      </c>
      <c r="Z134" s="413">
        <f t="shared" si="31"/>
        <v>0</v>
      </c>
      <c r="AA134" s="413">
        <f t="shared" si="31"/>
        <v>0</v>
      </c>
      <c r="AB134" s="413">
        <f t="shared" si="31"/>
        <v>0</v>
      </c>
      <c r="AC134" s="413">
        <f t="shared" si="31"/>
        <v>0</v>
      </c>
      <c r="AD134" s="413">
        <f t="shared" si="31"/>
        <v>0</v>
      </c>
      <c r="AE134" s="413">
        <f t="shared" si="31"/>
        <v>0</v>
      </c>
      <c r="AF134" s="413">
        <f t="shared" si="31"/>
        <v>0</v>
      </c>
      <c r="AG134" s="413">
        <f t="shared" si="31"/>
        <v>0</v>
      </c>
      <c r="AH134" s="413">
        <f t="shared" si="31"/>
        <v>0</v>
      </c>
      <c r="AI134" s="413">
        <f t="shared" si="31"/>
        <v>0</v>
      </c>
      <c r="AJ134" s="413">
        <f t="shared" si="31"/>
        <v>0</v>
      </c>
      <c r="AK134" s="413">
        <f t="shared" si="31"/>
        <v>0</v>
      </c>
      <c r="AL134" s="413">
        <f t="shared" si="31"/>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269</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 t="shared" ref="Y137:AL137" si="32">Y136</f>
        <v>0</v>
      </c>
      <c r="Z137" s="413">
        <f t="shared" si="32"/>
        <v>0</v>
      </c>
      <c r="AA137" s="413">
        <f t="shared" si="32"/>
        <v>0</v>
      </c>
      <c r="AB137" s="413">
        <f t="shared" si="32"/>
        <v>0</v>
      </c>
      <c r="AC137" s="413">
        <f t="shared" si="32"/>
        <v>0</v>
      </c>
      <c r="AD137" s="413">
        <f t="shared" si="32"/>
        <v>0</v>
      </c>
      <c r="AE137" s="413">
        <f t="shared" si="32"/>
        <v>0</v>
      </c>
      <c r="AF137" s="413">
        <f t="shared" si="32"/>
        <v>0</v>
      </c>
      <c r="AG137" s="413">
        <f t="shared" si="32"/>
        <v>0</v>
      </c>
      <c r="AH137" s="413">
        <f t="shared" si="32"/>
        <v>0</v>
      </c>
      <c r="AI137" s="413">
        <f t="shared" si="32"/>
        <v>0</v>
      </c>
      <c r="AJ137" s="413">
        <f t="shared" si="32"/>
        <v>0</v>
      </c>
      <c r="AK137" s="413">
        <f t="shared" si="32"/>
        <v>0</v>
      </c>
      <c r="AL137" s="413">
        <f t="shared" si="32"/>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269</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 t="shared" ref="Y140:AL140" si="33">Y139</f>
        <v>0</v>
      </c>
      <c r="Z140" s="413">
        <f t="shared" si="33"/>
        <v>0</v>
      </c>
      <c r="AA140" s="413">
        <f t="shared" si="33"/>
        <v>0</v>
      </c>
      <c r="AB140" s="413">
        <f t="shared" si="33"/>
        <v>0</v>
      </c>
      <c r="AC140" s="413">
        <f t="shared" si="33"/>
        <v>0</v>
      </c>
      <c r="AD140" s="413">
        <f t="shared" si="33"/>
        <v>0</v>
      </c>
      <c r="AE140" s="413">
        <f t="shared" si="33"/>
        <v>0</v>
      </c>
      <c r="AF140" s="413">
        <f t="shared" si="33"/>
        <v>0</v>
      </c>
      <c r="AG140" s="413">
        <f t="shared" si="33"/>
        <v>0</v>
      </c>
      <c r="AH140" s="413">
        <f t="shared" si="33"/>
        <v>0</v>
      </c>
      <c r="AI140" s="413">
        <f t="shared" si="33"/>
        <v>0</v>
      </c>
      <c r="AJ140" s="413">
        <f t="shared" si="33"/>
        <v>0</v>
      </c>
      <c r="AK140" s="413">
        <f t="shared" si="33"/>
        <v>0</v>
      </c>
      <c r="AL140" s="413">
        <f t="shared" si="33"/>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504</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269</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 t="shared" ref="Y144:AL144" si="34">Y143</f>
        <v>0</v>
      </c>
      <c r="Z144" s="413">
        <f t="shared" si="34"/>
        <v>0</v>
      </c>
      <c r="AA144" s="413">
        <f t="shared" si="34"/>
        <v>0</v>
      </c>
      <c r="AB144" s="413">
        <f t="shared" si="34"/>
        <v>0</v>
      </c>
      <c r="AC144" s="413">
        <f t="shared" si="34"/>
        <v>0</v>
      </c>
      <c r="AD144" s="413">
        <f t="shared" si="34"/>
        <v>0</v>
      </c>
      <c r="AE144" s="413">
        <f t="shared" si="34"/>
        <v>0</v>
      </c>
      <c r="AF144" s="413">
        <f t="shared" si="34"/>
        <v>0</v>
      </c>
      <c r="AG144" s="413">
        <f t="shared" si="34"/>
        <v>0</v>
      </c>
      <c r="AH144" s="413">
        <f t="shared" si="34"/>
        <v>0</v>
      </c>
      <c r="AI144" s="413">
        <f t="shared" si="34"/>
        <v>0</v>
      </c>
      <c r="AJ144" s="413">
        <f t="shared" si="34"/>
        <v>0</v>
      </c>
      <c r="AK144" s="413">
        <f t="shared" si="34"/>
        <v>0</v>
      </c>
      <c r="AL144" s="413">
        <f t="shared" si="34"/>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269</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 t="shared" ref="Y147:AL147" si="35">Y146</f>
        <v>0</v>
      </c>
      <c r="Z147" s="413">
        <f t="shared" si="35"/>
        <v>0</v>
      </c>
      <c r="AA147" s="413">
        <f t="shared" si="35"/>
        <v>0</v>
      </c>
      <c r="AB147" s="413">
        <f t="shared" si="35"/>
        <v>0</v>
      </c>
      <c r="AC147" s="413">
        <f t="shared" si="35"/>
        <v>0</v>
      </c>
      <c r="AD147" s="413">
        <f t="shared" si="35"/>
        <v>0</v>
      </c>
      <c r="AE147" s="413">
        <f t="shared" si="35"/>
        <v>0</v>
      </c>
      <c r="AF147" s="413">
        <f t="shared" si="35"/>
        <v>0</v>
      </c>
      <c r="AG147" s="413">
        <f t="shared" si="35"/>
        <v>0</v>
      </c>
      <c r="AH147" s="413">
        <f t="shared" si="35"/>
        <v>0</v>
      </c>
      <c r="AI147" s="413">
        <f t="shared" si="35"/>
        <v>0</v>
      </c>
      <c r="AJ147" s="413">
        <f t="shared" si="35"/>
        <v>0</v>
      </c>
      <c r="AK147" s="413">
        <f t="shared" si="35"/>
        <v>0</v>
      </c>
      <c r="AL147" s="413">
        <f t="shared" si="35"/>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f>'7.  Persistence Report'!AU141</f>
        <v>0</v>
      </c>
      <c r="E149" s="297">
        <f>'7.  Persistence Report'!AV141</f>
        <v>0</v>
      </c>
      <c r="F149" s="297">
        <f>'7.  Persistence Report'!AW141</f>
        <v>0</v>
      </c>
      <c r="G149" s="297">
        <f>'7.  Persistence Report'!AX141</f>
        <v>0</v>
      </c>
      <c r="H149" s="297">
        <f>'7.  Persistence Report'!AY141</f>
        <v>0</v>
      </c>
      <c r="I149" s="297">
        <f>'7.  Persistence Report'!AZ141</f>
        <v>0</v>
      </c>
      <c r="J149" s="297">
        <f>'7.  Persistence Report'!BA141</f>
        <v>0</v>
      </c>
      <c r="K149" s="297">
        <f>'7.  Persistence Report'!BB141</f>
        <v>0</v>
      </c>
      <c r="L149" s="297">
        <f>'7.  Persistence Report'!BC141</f>
        <v>0</v>
      </c>
      <c r="M149" s="297">
        <f>'7.  Persistence Report'!BD141</f>
        <v>0</v>
      </c>
      <c r="N149" s="297">
        <v>0</v>
      </c>
      <c r="O149" s="297">
        <f>'7.  Persistence Report'!P141</f>
        <v>0</v>
      </c>
      <c r="P149" s="297">
        <f>'7.  Persistence Report'!Q141</f>
        <v>0</v>
      </c>
      <c r="Q149" s="297">
        <f>'7.  Persistence Report'!R141</f>
        <v>0</v>
      </c>
      <c r="R149" s="297">
        <f>'7.  Persistence Report'!S141</f>
        <v>0</v>
      </c>
      <c r="S149" s="297">
        <f>'7.  Persistence Report'!T141</f>
        <v>0</v>
      </c>
      <c r="T149" s="297">
        <f>'7.  Persistence Report'!U141</f>
        <v>0</v>
      </c>
      <c r="U149" s="297">
        <f>'7.  Persistence Report'!V141</f>
        <v>0</v>
      </c>
      <c r="V149" s="297">
        <f>'7.  Persistence Report'!W141</f>
        <v>0</v>
      </c>
      <c r="W149" s="297">
        <f>'7.  Persistence Report'!X141</f>
        <v>0</v>
      </c>
      <c r="X149" s="297">
        <f>'7.  Persistence Report'!Y141</f>
        <v>0</v>
      </c>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269</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 t="shared" ref="Y150:AL150" si="36">Y149</f>
        <v>0</v>
      </c>
      <c r="Z150" s="413">
        <f t="shared" si="36"/>
        <v>0</v>
      </c>
      <c r="AA150" s="413">
        <f t="shared" si="36"/>
        <v>0</v>
      </c>
      <c r="AB150" s="413">
        <f t="shared" si="36"/>
        <v>0</v>
      </c>
      <c r="AC150" s="413">
        <f t="shared" si="36"/>
        <v>0</v>
      </c>
      <c r="AD150" s="413">
        <f t="shared" si="36"/>
        <v>0</v>
      </c>
      <c r="AE150" s="413">
        <f t="shared" si="36"/>
        <v>0</v>
      </c>
      <c r="AF150" s="413">
        <f t="shared" si="36"/>
        <v>0</v>
      </c>
      <c r="AG150" s="413">
        <f t="shared" si="36"/>
        <v>0</v>
      </c>
      <c r="AH150" s="413">
        <f t="shared" si="36"/>
        <v>0</v>
      </c>
      <c r="AI150" s="413">
        <f t="shared" si="36"/>
        <v>0</v>
      </c>
      <c r="AJ150" s="413">
        <f t="shared" si="36"/>
        <v>0</v>
      </c>
      <c r="AK150" s="413">
        <f t="shared" si="36"/>
        <v>0</v>
      </c>
      <c r="AL150" s="413">
        <f t="shared" si="36"/>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505</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269</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 t="shared" ref="Y154:AL154" si="37">Y153</f>
        <v>0</v>
      </c>
      <c r="Z154" s="413">
        <f t="shared" si="37"/>
        <v>0</v>
      </c>
      <c r="AA154" s="413">
        <f t="shared" si="37"/>
        <v>0</v>
      </c>
      <c r="AB154" s="413">
        <f t="shared" si="37"/>
        <v>0</v>
      </c>
      <c r="AC154" s="413">
        <f t="shared" si="37"/>
        <v>0</v>
      </c>
      <c r="AD154" s="413">
        <f t="shared" si="37"/>
        <v>0</v>
      </c>
      <c r="AE154" s="413">
        <f t="shared" si="37"/>
        <v>0</v>
      </c>
      <c r="AF154" s="413">
        <f t="shared" si="37"/>
        <v>0</v>
      </c>
      <c r="AG154" s="413">
        <f t="shared" si="37"/>
        <v>0</v>
      </c>
      <c r="AH154" s="413">
        <f t="shared" si="37"/>
        <v>0</v>
      </c>
      <c r="AI154" s="413">
        <f t="shared" si="37"/>
        <v>0</v>
      </c>
      <c r="AJ154" s="413">
        <f t="shared" si="37"/>
        <v>0</v>
      </c>
      <c r="AK154" s="413">
        <f t="shared" si="37"/>
        <v>0</v>
      </c>
      <c r="AL154" s="413">
        <f t="shared" si="37"/>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269</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 t="shared" ref="Y157:AL157" si="38">Y156</f>
        <v>0</v>
      </c>
      <c r="Z157" s="413">
        <f t="shared" si="38"/>
        <v>0</v>
      </c>
      <c r="AA157" s="413">
        <f t="shared" si="38"/>
        <v>0</v>
      </c>
      <c r="AB157" s="413">
        <f t="shared" si="38"/>
        <v>0</v>
      </c>
      <c r="AC157" s="413">
        <f t="shared" si="38"/>
        <v>0</v>
      </c>
      <c r="AD157" s="413">
        <f t="shared" si="38"/>
        <v>0</v>
      </c>
      <c r="AE157" s="413">
        <f t="shared" si="38"/>
        <v>0</v>
      </c>
      <c r="AF157" s="413">
        <f t="shared" si="38"/>
        <v>0</v>
      </c>
      <c r="AG157" s="413">
        <f t="shared" si="38"/>
        <v>0</v>
      </c>
      <c r="AH157" s="413">
        <f t="shared" si="38"/>
        <v>0</v>
      </c>
      <c r="AI157" s="413">
        <f t="shared" si="38"/>
        <v>0</v>
      </c>
      <c r="AJ157" s="413">
        <f t="shared" si="38"/>
        <v>0</v>
      </c>
      <c r="AK157" s="413">
        <f t="shared" si="38"/>
        <v>0</v>
      </c>
      <c r="AL157" s="413">
        <f t="shared" si="38"/>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269</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 t="shared" ref="Y160:AL160" si="39">Y159</f>
        <v>0</v>
      </c>
      <c r="Z160" s="413">
        <f t="shared" si="39"/>
        <v>0</v>
      </c>
      <c r="AA160" s="413">
        <f t="shared" si="39"/>
        <v>0</v>
      </c>
      <c r="AB160" s="413">
        <f t="shared" si="39"/>
        <v>0</v>
      </c>
      <c r="AC160" s="413">
        <f t="shared" si="39"/>
        <v>0</v>
      </c>
      <c r="AD160" s="413">
        <f t="shared" si="39"/>
        <v>0</v>
      </c>
      <c r="AE160" s="413">
        <f t="shared" si="39"/>
        <v>0</v>
      </c>
      <c r="AF160" s="413">
        <f t="shared" si="39"/>
        <v>0</v>
      </c>
      <c r="AG160" s="413">
        <f t="shared" si="39"/>
        <v>0</v>
      </c>
      <c r="AH160" s="413">
        <f t="shared" si="39"/>
        <v>0</v>
      </c>
      <c r="AI160" s="413">
        <f t="shared" si="39"/>
        <v>0</v>
      </c>
      <c r="AJ160" s="413">
        <f t="shared" si="39"/>
        <v>0</v>
      </c>
      <c r="AK160" s="413">
        <f t="shared" si="39"/>
        <v>0</v>
      </c>
      <c r="AL160" s="413">
        <f t="shared" si="39"/>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269</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 t="shared" ref="Y163:AL163" si="40">Y162</f>
        <v>0</v>
      </c>
      <c r="Z163" s="413">
        <f t="shared" si="40"/>
        <v>0</v>
      </c>
      <c r="AA163" s="413">
        <f t="shared" si="40"/>
        <v>0</v>
      </c>
      <c r="AB163" s="413">
        <f t="shared" si="40"/>
        <v>0</v>
      </c>
      <c r="AC163" s="413">
        <f t="shared" si="40"/>
        <v>0</v>
      </c>
      <c r="AD163" s="413">
        <f t="shared" si="40"/>
        <v>0</v>
      </c>
      <c r="AE163" s="413">
        <f t="shared" si="40"/>
        <v>0</v>
      </c>
      <c r="AF163" s="413">
        <f t="shared" si="40"/>
        <v>0</v>
      </c>
      <c r="AG163" s="413">
        <f t="shared" si="40"/>
        <v>0</v>
      </c>
      <c r="AH163" s="413">
        <f t="shared" si="40"/>
        <v>0</v>
      </c>
      <c r="AI163" s="413">
        <f t="shared" si="40"/>
        <v>0</v>
      </c>
      <c r="AJ163" s="413">
        <f t="shared" si="40"/>
        <v>0</v>
      </c>
      <c r="AK163" s="413">
        <f t="shared" si="40"/>
        <v>0</v>
      </c>
      <c r="AL163" s="413">
        <f t="shared" si="40"/>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269</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 t="shared" ref="Y166:AL166" si="41">Y165</f>
        <v>0</v>
      </c>
      <c r="Z166" s="413">
        <f t="shared" si="41"/>
        <v>0</v>
      </c>
      <c r="AA166" s="413">
        <f t="shared" si="41"/>
        <v>0</v>
      </c>
      <c r="AB166" s="413">
        <f t="shared" si="41"/>
        <v>0</v>
      </c>
      <c r="AC166" s="413">
        <f t="shared" si="41"/>
        <v>0</v>
      </c>
      <c r="AD166" s="413">
        <f t="shared" si="41"/>
        <v>0</v>
      </c>
      <c r="AE166" s="413">
        <f t="shared" si="41"/>
        <v>0</v>
      </c>
      <c r="AF166" s="413">
        <f t="shared" si="41"/>
        <v>0</v>
      </c>
      <c r="AG166" s="413">
        <f t="shared" si="41"/>
        <v>0</v>
      </c>
      <c r="AH166" s="413">
        <f t="shared" si="41"/>
        <v>0</v>
      </c>
      <c r="AI166" s="413">
        <f t="shared" si="41"/>
        <v>0</v>
      </c>
      <c r="AJ166" s="413">
        <f t="shared" si="41"/>
        <v>0</v>
      </c>
      <c r="AK166" s="413">
        <f t="shared" si="41"/>
        <v>0</v>
      </c>
      <c r="AL166" s="413">
        <f t="shared" si="41"/>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269</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 t="shared" ref="Y169:AL169" si="42">Y168</f>
        <v>0</v>
      </c>
      <c r="Z169" s="413">
        <f t="shared" si="42"/>
        <v>0</v>
      </c>
      <c r="AA169" s="413">
        <f t="shared" si="42"/>
        <v>0</v>
      </c>
      <c r="AB169" s="413">
        <f t="shared" si="42"/>
        <v>0</v>
      </c>
      <c r="AC169" s="413">
        <f t="shared" si="42"/>
        <v>0</v>
      </c>
      <c r="AD169" s="413">
        <f t="shared" si="42"/>
        <v>0</v>
      </c>
      <c r="AE169" s="413">
        <f t="shared" si="42"/>
        <v>0</v>
      </c>
      <c r="AF169" s="413">
        <f t="shared" si="42"/>
        <v>0</v>
      </c>
      <c r="AG169" s="413">
        <f t="shared" si="42"/>
        <v>0</v>
      </c>
      <c r="AH169" s="413">
        <f t="shared" si="42"/>
        <v>0</v>
      </c>
      <c r="AI169" s="413">
        <f t="shared" si="42"/>
        <v>0</v>
      </c>
      <c r="AJ169" s="413">
        <f t="shared" si="42"/>
        <v>0</v>
      </c>
      <c r="AK169" s="413">
        <f t="shared" si="42"/>
        <v>0</v>
      </c>
      <c r="AL169" s="413">
        <f t="shared" si="42"/>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269</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 t="shared" ref="Y172:AL172" si="43">Y171</f>
        <v>0</v>
      </c>
      <c r="Z172" s="413">
        <f t="shared" si="43"/>
        <v>0</v>
      </c>
      <c r="AA172" s="413">
        <f t="shared" si="43"/>
        <v>0</v>
      </c>
      <c r="AB172" s="413">
        <f t="shared" si="43"/>
        <v>0</v>
      </c>
      <c r="AC172" s="413">
        <f t="shared" si="43"/>
        <v>0</v>
      </c>
      <c r="AD172" s="413">
        <f t="shared" si="43"/>
        <v>0</v>
      </c>
      <c r="AE172" s="413">
        <f t="shared" si="43"/>
        <v>0</v>
      </c>
      <c r="AF172" s="413">
        <f t="shared" si="43"/>
        <v>0</v>
      </c>
      <c r="AG172" s="413">
        <f t="shared" si="43"/>
        <v>0</v>
      </c>
      <c r="AH172" s="413">
        <f t="shared" si="43"/>
        <v>0</v>
      </c>
      <c r="AI172" s="413">
        <f t="shared" si="43"/>
        <v>0</v>
      </c>
      <c r="AJ172" s="413">
        <f t="shared" si="43"/>
        <v>0</v>
      </c>
      <c r="AK172" s="413">
        <f t="shared" si="43"/>
        <v>0</v>
      </c>
      <c r="AL172" s="413">
        <f t="shared" si="43"/>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269</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 t="shared" ref="Y175:AL175" si="44">Y174</f>
        <v>0</v>
      </c>
      <c r="Z175" s="413">
        <f t="shared" si="44"/>
        <v>0</v>
      </c>
      <c r="AA175" s="413">
        <f t="shared" si="44"/>
        <v>0</v>
      </c>
      <c r="AB175" s="413">
        <f t="shared" si="44"/>
        <v>0</v>
      </c>
      <c r="AC175" s="413">
        <f t="shared" si="44"/>
        <v>0</v>
      </c>
      <c r="AD175" s="413">
        <f t="shared" si="44"/>
        <v>0</v>
      </c>
      <c r="AE175" s="413">
        <f t="shared" si="44"/>
        <v>0</v>
      </c>
      <c r="AF175" s="413">
        <f t="shared" si="44"/>
        <v>0</v>
      </c>
      <c r="AG175" s="413">
        <f t="shared" si="44"/>
        <v>0</v>
      </c>
      <c r="AH175" s="413">
        <f t="shared" si="44"/>
        <v>0</v>
      </c>
      <c r="AI175" s="413">
        <f t="shared" si="44"/>
        <v>0</v>
      </c>
      <c r="AJ175" s="413">
        <f t="shared" si="44"/>
        <v>0</v>
      </c>
      <c r="AK175" s="413">
        <f t="shared" si="44"/>
        <v>0</v>
      </c>
      <c r="AL175" s="413">
        <f t="shared" si="44"/>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269</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 t="shared" ref="Y178:AL178" si="45">Y177</f>
        <v>0</v>
      </c>
      <c r="Z178" s="413">
        <f t="shared" si="45"/>
        <v>0</v>
      </c>
      <c r="AA178" s="413">
        <f t="shared" si="45"/>
        <v>0</v>
      </c>
      <c r="AB178" s="413">
        <f t="shared" si="45"/>
        <v>0</v>
      </c>
      <c r="AC178" s="413">
        <f t="shared" si="45"/>
        <v>0</v>
      </c>
      <c r="AD178" s="413">
        <f t="shared" si="45"/>
        <v>0</v>
      </c>
      <c r="AE178" s="413">
        <f t="shared" si="45"/>
        <v>0</v>
      </c>
      <c r="AF178" s="413">
        <f t="shared" si="45"/>
        <v>0</v>
      </c>
      <c r="AG178" s="413">
        <f t="shared" si="45"/>
        <v>0</v>
      </c>
      <c r="AH178" s="413">
        <f t="shared" si="45"/>
        <v>0</v>
      </c>
      <c r="AI178" s="413">
        <f t="shared" si="45"/>
        <v>0</v>
      </c>
      <c r="AJ178" s="413">
        <f t="shared" si="45"/>
        <v>0</v>
      </c>
      <c r="AK178" s="413">
        <f t="shared" si="45"/>
        <v>0</v>
      </c>
      <c r="AL178" s="413">
        <f t="shared" si="45"/>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269</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 t="shared" ref="Y181:AL181" si="46">Y180</f>
        <v>0</v>
      </c>
      <c r="Z181" s="413">
        <f t="shared" si="46"/>
        <v>0</v>
      </c>
      <c r="AA181" s="413">
        <f t="shared" si="46"/>
        <v>0</v>
      </c>
      <c r="AB181" s="413">
        <f t="shared" si="46"/>
        <v>0</v>
      </c>
      <c r="AC181" s="413">
        <f t="shared" si="46"/>
        <v>0</v>
      </c>
      <c r="AD181" s="413">
        <f t="shared" si="46"/>
        <v>0</v>
      </c>
      <c r="AE181" s="413">
        <f t="shared" si="46"/>
        <v>0</v>
      </c>
      <c r="AF181" s="413">
        <f t="shared" si="46"/>
        <v>0</v>
      </c>
      <c r="AG181" s="413">
        <f t="shared" si="46"/>
        <v>0</v>
      </c>
      <c r="AH181" s="413">
        <f t="shared" si="46"/>
        <v>0</v>
      </c>
      <c r="AI181" s="413">
        <f t="shared" si="46"/>
        <v>0</v>
      </c>
      <c r="AJ181" s="413">
        <f t="shared" si="46"/>
        <v>0</v>
      </c>
      <c r="AK181" s="413">
        <f t="shared" si="46"/>
        <v>0</v>
      </c>
      <c r="AL181" s="413">
        <f t="shared" si="46"/>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269</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 t="shared" ref="Y184:AL184" si="47">Y183</f>
        <v>0</v>
      </c>
      <c r="Z184" s="413">
        <f t="shared" si="47"/>
        <v>0</v>
      </c>
      <c r="AA184" s="413">
        <f t="shared" si="47"/>
        <v>0</v>
      </c>
      <c r="AB184" s="413">
        <f t="shared" si="47"/>
        <v>0</v>
      </c>
      <c r="AC184" s="413">
        <f t="shared" si="47"/>
        <v>0</v>
      </c>
      <c r="AD184" s="413">
        <f t="shared" si="47"/>
        <v>0</v>
      </c>
      <c r="AE184" s="413">
        <f t="shared" si="47"/>
        <v>0</v>
      </c>
      <c r="AF184" s="413">
        <f t="shared" si="47"/>
        <v>0</v>
      </c>
      <c r="AG184" s="413">
        <f t="shared" si="47"/>
        <v>0</v>
      </c>
      <c r="AH184" s="413">
        <f t="shared" si="47"/>
        <v>0</v>
      </c>
      <c r="AI184" s="413">
        <f t="shared" si="47"/>
        <v>0</v>
      </c>
      <c r="AJ184" s="413">
        <f t="shared" si="47"/>
        <v>0</v>
      </c>
      <c r="AK184" s="413">
        <f t="shared" si="47"/>
        <v>0</v>
      </c>
      <c r="AL184" s="413">
        <f t="shared" si="47"/>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269</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 t="shared" ref="Y187:AL187" si="48">Y186</f>
        <v>0</v>
      </c>
      <c r="Z187" s="413">
        <f t="shared" si="48"/>
        <v>0</v>
      </c>
      <c r="AA187" s="413">
        <f t="shared" si="48"/>
        <v>0</v>
      </c>
      <c r="AB187" s="413">
        <f t="shared" si="48"/>
        <v>0</v>
      </c>
      <c r="AC187" s="413">
        <f t="shared" si="48"/>
        <v>0</v>
      </c>
      <c r="AD187" s="413">
        <f t="shared" si="48"/>
        <v>0</v>
      </c>
      <c r="AE187" s="413">
        <f t="shared" si="48"/>
        <v>0</v>
      </c>
      <c r="AF187" s="413">
        <f t="shared" si="48"/>
        <v>0</v>
      </c>
      <c r="AG187" s="413">
        <f t="shared" si="48"/>
        <v>0</v>
      </c>
      <c r="AH187" s="413">
        <f t="shared" si="48"/>
        <v>0</v>
      </c>
      <c r="AI187" s="413">
        <f t="shared" si="48"/>
        <v>0</v>
      </c>
      <c r="AJ187" s="413">
        <f t="shared" si="48"/>
        <v>0</v>
      </c>
      <c r="AK187" s="413">
        <f t="shared" si="48"/>
        <v>0</v>
      </c>
      <c r="AL187" s="413">
        <f t="shared" si="48"/>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269</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 t="shared" ref="Y190:AL190" si="49">Y189</f>
        <v>0</v>
      </c>
      <c r="Z190" s="413">
        <f t="shared" si="49"/>
        <v>0</v>
      </c>
      <c r="AA190" s="413">
        <f t="shared" si="49"/>
        <v>0</v>
      </c>
      <c r="AB190" s="413">
        <f t="shared" si="49"/>
        <v>0</v>
      </c>
      <c r="AC190" s="413">
        <f t="shared" si="49"/>
        <v>0</v>
      </c>
      <c r="AD190" s="413">
        <f t="shared" si="49"/>
        <v>0</v>
      </c>
      <c r="AE190" s="413">
        <f t="shared" si="49"/>
        <v>0</v>
      </c>
      <c r="AF190" s="413">
        <f t="shared" si="49"/>
        <v>0</v>
      </c>
      <c r="AG190" s="413">
        <f t="shared" si="49"/>
        <v>0</v>
      </c>
      <c r="AH190" s="413">
        <f t="shared" si="49"/>
        <v>0</v>
      </c>
      <c r="AI190" s="413">
        <f t="shared" si="49"/>
        <v>0</v>
      </c>
      <c r="AJ190" s="413">
        <f t="shared" si="49"/>
        <v>0</v>
      </c>
      <c r="AK190" s="413">
        <f t="shared" si="49"/>
        <v>0</v>
      </c>
      <c r="AL190" s="413">
        <f t="shared" si="49"/>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269</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 t="shared" ref="Y193:AL193" si="50">Y192</f>
        <v>0</v>
      </c>
      <c r="Z193" s="413">
        <f t="shared" si="50"/>
        <v>0</v>
      </c>
      <c r="AA193" s="413">
        <f t="shared" si="50"/>
        <v>0</v>
      </c>
      <c r="AB193" s="413">
        <f t="shared" si="50"/>
        <v>0</v>
      </c>
      <c r="AC193" s="413">
        <f t="shared" si="50"/>
        <v>0</v>
      </c>
      <c r="AD193" s="413">
        <f t="shared" si="50"/>
        <v>0</v>
      </c>
      <c r="AE193" s="413">
        <f t="shared" si="50"/>
        <v>0</v>
      </c>
      <c r="AF193" s="413">
        <f t="shared" si="50"/>
        <v>0</v>
      </c>
      <c r="AG193" s="413">
        <f t="shared" si="50"/>
        <v>0</v>
      </c>
      <c r="AH193" s="413">
        <f t="shared" si="50"/>
        <v>0</v>
      </c>
      <c r="AI193" s="413">
        <f t="shared" si="50"/>
        <v>0</v>
      </c>
      <c r="AJ193" s="413">
        <f t="shared" si="50"/>
        <v>0</v>
      </c>
      <c r="AK193" s="413">
        <f t="shared" si="50"/>
        <v>0</v>
      </c>
      <c r="AL193" s="413">
        <f t="shared" si="50"/>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273</v>
      </c>
      <c r="C195" s="331"/>
      <c r="D195" s="331">
        <f>SUM(D38:D193)</f>
        <v>12809928</v>
      </c>
      <c r="E195" s="331"/>
      <c r="F195" s="331"/>
      <c r="G195" s="331"/>
      <c r="H195" s="331"/>
      <c r="I195" s="331"/>
      <c r="J195" s="331"/>
      <c r="K195" s="331"/>
      <c r="L195" s="331"/>
      <c r="M195" s="331"/>
      <c r="N195" s="331"/>
      <c r="O195" s="331">
        <f>SUM(O38:O193)</f>
        <v>1702</v>
      </c>
      <c r="P195" s="331"/>
      <c r="Q195" s="331"/>
      <c r="R195" s="331"/>
      <c r="S195" s="331"/>
      <c r="T195" s="331"/>
      <c r="U195" s="331"/>
      <c r="V195" s="331"/>
      <c r="W195" s="331"/>
      <c r="X195" s="331"/>
      <c r="Y195" s="331">
        <f>IF(Y36="kWh",SUMPRODUCT(D38:D193,Y38:Y193))</f>
        <v>1356938</v>
      </c>
      <c r="Z195" s="331">
        <f>IF(Z36="kWh",SUMPRODUCT(D38:D193,Z38:Z193))</f>
        <v>1292561.75</v>
      </c>
      <c r="AA195" s="331">
        <f>IF(AA36="kw",SUMPRODUCT(N38:N193,O38:O193,AA38:AA193),SUMPRODUCT(D38:D193,AA38:AA193))</f>
        <v>2904</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274</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0</v>
      </c>
      <c r="Z196" s="394">
        <f>HLOOKUP(Z35,'2. LRAMVA Threshold'!$B$42:$Q$53,7,FALSE)</f>
        <v>0</v>
      </c>
      <c r="AA196" s="394">
        <f>HLOOKUP(AA35,'2. LRAMVA Threshold'!$B$42:$Q$53,7,FALSE)</f>
        <v>0</v>
      </c>
      <c r="AB196" s="394">
        <f>HLOOKUP(AB35,'2. LRAMVA Threshold'!$B$42:$Q$53,7,FALSE)</f>
        <v>0</v>
      </c>
      <c r="AC196" s="394">
        <f>HLOOKUP(AC35,'2. LRAMVA Threshold'!$B$42:$Q$53,7,FALSE)</f>
        <v>0</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1.4999999999999999E-2</v>
      </c>
      <c r="Z198" s="343">
        <f>HLOOKUP(Z$35,'3.  Distribution Rates'!$C$122:$P$133,7,FALSE)</f>
        <v>1.15E-2</v>
      </c>
      <c r="AA198" s="343">
        <f>HLOOKUP(AA$35,'3.  Distribution Rates'!$C$122:$P$133,7,FALSE)</f>
        <v>2.1015999999999999</v>
      </c>
      <c r="AB198" s="343">
        <f>HLOOKUP(AB$35,'3.  Distribution Rates'!$C$122:$P$133,7,FALSE)</f>
        <v>1.3593</v>
      </c>
      <c r="AC198" s="343">
        <f>HLOOKUP(AC$35,'3.  Distribution Rates'!$C$122:$P$133,7,FALSE)</f>
        <v>9.3592999999999993</v>
      </c>
      <c r="AD198" s="343">
        <f>HLOOKUP(AD$35,'3.  Distribution Rates'!$C$122:$P$133,7,FALSE)</f>
        <v>8.5503</v>
      </c>
      <c r="AE198" s="343">
        <f>HLOOKUP(AE$35,'3.  Distribution Rates'!$C$122:$P$133,7,FALSE)</f>
        <v>2.8299999999999999E-2</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11026.476446997132</v>
      </c>
      <c r="Z199" s="380">
        <f>'4.  2011-2014 LRAM'!Z138*Z198</f>
        <v>6914.0243367126577</v>
      </c>
      <c r="AA199" s="380">
        <f>'4.  2011-2014 LRAM'!AA138*AA198</f>
        <v>2116.0776547386581</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20056.57843844845</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8205.1341861659912</v>
      </c>
      <c r="Z200" s="380">
        <f>'4.  2011-2014 LRAM'!Z267*Z198</f>
        <v>9006.3726028440851</v>
      </c>
      <c r="AA200" s="380">
        <f>'4.  2011-2014 LRAM'!AA267*AA198</f>
        <v>3543.9381302917964</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20755.444919301874</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11574.649262142575</v>
      </c>
      <c r="Z201" s="380">
        <f>'4.  2011-2014 LRAM'!Z396*Z198</f>
        <v>6966.7847530223453</v>
      </c>
      <c r="AA201" s="380">
        <f>'4.  2011-2014 LRAM'!AA396*AA198</f>
        <v>5488.8902562996809</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24030.3242714646</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18636.862817355672</v>
      </c>
      <c r="Z202" s="380">
        <f>'4.  2011-2014 LRAM'!Z526*Z198</f>
        <v>10608.181845835001</v>
      </c>
      <c r="AA202" s="380">
        <f>'4.  2011-2014 LRAM'!AA526*AA198</f>
        <v>5346.9460051099204</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34591.990668300597</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20354.07</v>
      </c>
      <c r="Z203" s="380">
        <f t="shared" ref="Z203:AL203" si="51">Z195*Z198</f>
        <v>14864.460125</v>
      </c>
      <c r="AA203" s="380">
        <f t="shared" si="51"/>
        <v>6103.0464000000002</v>
      </c>
      <c r="AB203" s="380">
        <f t="shared" si="51"/>
        <v>0</v>
      </c>
      <c r="AC203" s="380">
        <f t="shared" si="51"/>
        <v>0</v>
      </c>
      <c r="AD203" s="380">
        <f t="shared" si="51"/>
        <v>0</v>
      </c>
      <c r="AE203" s="380">
        <f t="shared" si="51"/>
        <v>0</v>
      </c>
      <c r="AF203" s="380">
        <f t="shared" si="51"/>
        <v>0</v>
      </c>
      <c r="AG203" s="380">
        <f t="shared" si="51"/>
        <v>0</v>
      </c>
      <c r="AH203" s="380">
        <f t="shared" si="51"/>
        <v>0</v>
      </c>
      <c r="AI203" s="380">
        <f t="shared" si="51"/>
        <v>0</v>
      </c>
      <c r="AJ203" s="380">
        <f t="shared" si="51"/>
        <v>0</v>
      </c>
      <c r="AK203" s="380">
        <f t="shared" si="51"/>
        <v>0</v>
      </c>
      <c r="AL203" s="380">
        <f t="shared" si="51"/>
        <v>0</v>
      </c>
      <c r="AM203" s="631">
        <f>SUM(Y203:AL203)</f>
        <v>41321.576524999997</v>
      </c>
    </row>
    <row r="204" spans="2:39" ht="15.75">
      <c r="B204" s="351" t="s">
        <v>270</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 t="shared" ref="Y204:AM204" si="52">SUM(Y199:Y203)</f>
        <v>69797.192712661374</v>
      </c>
      <c r="Z204" s="348">
        <f t="shared" si="52"/>
        <v>48359.823663414085</v>
      </c>
      <c r="AA204" s="348">
        <f t="shared" si="52"/>
        <v>22598.898446440056</v>
      </c>
      <c r="AB204" s="348">
        <f t="shared" si="52"/>
        <v>0</v>
      </c>
      <c r="AC204" s="348">
        <f t="shared" si="52"/>
        <v>0</v>
      </c>
      <c r="AD204" s="348">
        <f t="shared" si="52"/>
        <v>0</v>
      </c>
      <c r="AE204" s="348">
        <f t="shared" si="52"/>
        <v>0</v>
      </c>
      <c r="AF204" s="348">
        <f t="shared" si="52"/>
        <v>0</v>
      </c>
      <c r="AG204" s="348">
        <f t="shared" si="52"/>
        <v>0</v>
      </c>
      <c r="AH204" s="348">
        <f t="shared" si="52"/>
        <v>0</v>
      </c>
      <c r="AI204" s="348">
        <f t="shared" si="52"/>
        <v>0</v>
      </c>
      <c r="AJ204" s="348">
        <f t="shared" si="52"/>
        <v>0</v>
      </c>
      <c r="AK204" s="348">
        <f t="shared" si="52"/>
        <v>0</v>
      </c>
      <c r="AL204" s="348">
        <f t="shared" si="52"/>
        <v>0</v>
      </c>
      <c r="AM204" s="409">
        <f t="shared" si="52"/>
        <v>140755.91482251551</v>
      </c>
    </row>
    <row r="205" spans="2:39" ht="15.75">
      <c r="B205" s="351" t="s">
        <v>271</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0</v>
      </c>
      <c r="Z205" s="349">
        <f t="shared" ref="Z205:AE205" si="53">Z196*Z198</f>
        <v>0</v>
      </c>
      <c r="AA205" s="349">
        <f t="shared" si="53"/>
        <v>0</v>
      </c>
      <c r="AB205" s="349">
        <f t="shared" si="53"/>
        <v>0</v>
      </c>
      <c r="AC205" s="349">
        <f t="shared" si="53"/>
        <v>0</v>
      </c>
      <c r="AD205" s="349">
        <f t="shared" si="53"/>
        <v>0</v>
      </c>
      <c r="AE205" s="349">
        <f t="shared" si="53"/>
        <v>0</v>
      </c>
      <c r="AF205" s="349">
        <f>AF196*AF198</f>
        <v>0</v>
      </c>
      <c r="AG205" s="349">
        <f t="shared" ref="AG205:AL205" si="54">AG196*AG198</f>
        <v>0</v>
      </c>
      <c r="AH205" s="349">
        <f t="shared" si="54"/>
        <v>0</v>
      </c>
      <c r="AI205" s="349">
        <f t="shared" si="54"/>
        <v>0</v>
      </c>
      <c r="AJ205" s="349">
        <f t="shared" si="54"/>
        <v>0</v>
      </c>
      <c r="AK205" s="349">
        <f t="shared" si="54"/>
        <v>0</v>
      </c>
      <c r="AL205" s="349">
        <f t="shared" si="54"/>
        <v>0</v>
      </c>
      <c r="AM205" s="409">
        <f>SUM(Y205:AL205)</f>
        <v>0</v>
      </c>
    </row>
    <row r="206" spans="2:39" ht="15.75">
      <c r="B206" s="351" t="s">
        <v>272</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140755.91482251551</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1343240</v>
      </c>
      <c r="Z208" s="293">
        <f>SUMPRODUCT(E38:E193,Z38:Z193)</f>
        <v>1289134.75</v>
      </c>
      <c r="AA208" s="293">
        <f>IF(AA36="kw",SUMPRODUCT(N38:N193,P38:P193,AA38:AA193),SUMPRODUCT(E38:E193,AA38:AA193))</f>
        <v>2904</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1343240</v>
      </c>
      <c r="Z209" s="293">
        <f>SUMPRODUCT(F38:F193,Z38:Z193)</f>
        <v>1286897.75</v>
      </c>
      <c r="AA209" s="293">
        <f>IF(AA36="kw",SUMPRODUCT(N38:N193,Q38:Q193,AA38:AA193),SUMPRODUCT(F38:F193,AA38:AA193))</f>
        <v>2898</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1343240</v>
      </c>
      <c r="Z210" s="293">
        <f>SUMPRODUCT(G38:G193,Z38:Z193)</f>
        <v>1286897.75</v>
      </c>
      <c r="AA210" s="293">
        <f>IF(AA36="kw",SUMPRODUCT(N38:N193,R38:R193,AA38:AA193),SUMPRODUCT(G38:G193,AA38:AA193))</f>
        <v>2898</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1340186</v>
      </c>
      <c r="Z211" s="293">
        <f>SUMPRODUCT(H38:H193,Z38:Z193)</f>
        <v>1233380</v>
      </c>
      <c r="AA211" s="293">
        <f>IF(AA36="kw",SUMPRODUCT(N38:N193,S38:S193,AA38:AA193),SUMPRODUCT(H38:H193,AA38:AA193))</f>
        <v>2484</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1334081</v>
      </c>
      <c r="Z212" s="328">
        <f>SUMPRODUCT(I38:I193,Z38:Z193)</f>
        <v>1233380</v>
      </c>
      <c r="AA212" s="328">
        <f>IF(AA36="kw",SUMPRODUCT(N38:N193,T38:T193,AA38:AA193),SUMPRODUCT(I38:I193,AA38:AA193))</f>
        <v>2484</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594</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275</v>
      </c>
      <c r="C216" s="283"/>
      <c r="D216" s="592" t="s">
        <v>529</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00" t="s">
        <v>212</v>
      </c>
      <c r="C217" s="802" t="s">
        <v>33</v>
      </c>
      <c r="D217" s="286" t="s">
        <v>425</v>
      </c>
      <c r="E217" s="804" t="s">
        <v>210</v>
      </c>
      <c r="F217" s="805"/>
      <c r="G217" s="805"/>
      <c r="H217" s="805"/>
      <c r="I217" s="805"/>
      <c r="J217" s="805"/>
      <c r="K217" s="805"/>
      <c r="L217" s="805"/>
      <c r="M217" s="806"/>
      <c r="N217" s="810" t="s">
        <v>214</v>
      </c>
      <c r="O217" s="286" t="s">
        <v>426</v>
      </c>
      <c r="P217" s="804" t="s">
        <v>213</v>
      </c>
      <c r="Q217" s="805"/>
      <c r="R217" s="805"/>
      <c r="S217" s="805"/>
      <c r="T217" s="805"/>
      <c r="U217" s="805"/>
      <c r="V217" s="805"/>
      <c r="W217" s="805"/>
      <c r="X217" s="806"/>
      <c r="Y217" s="807" t="s">
        <v>245</v>
      </c>
      <c r="Z217" s="808"/>
      <c r="AA217" s="808"/>
      <c r="AB217" s="808"/>
      <c r="AC217" s="808"/>
      <c r="AD217" s="808"/>
      <c r="AE217" s="808"/>
      <c r="AF217" s="808"/>
      <c r="AG217" s="808"/>
      <c r="AH217" s="808"/>
      <c r="AI217" s="808"/>
      <c r="AJ217" s="808"/>
      <c r="AK217" s="808"/>
      <c r="AL217" s="808"/>
      <c r="AM217" s="809"/>
    </row>
    <row r="218" spans="1:39" ht="60.75" customHeight="1">
      <c r="B218" s="801"/>
      <c r="C218" s="803"/>
      <c r="D218" s="287">
        <v>2016</v>
      </c>
      <c r="E218" s="287">
        <v>2017</v>
      </c>
      <c r="F218" s="287">
        <v>2018</v>
      </c>
      <c r="G218" s="287">
        <v>2019</v>
      </c>
      <c r="H218" s="287">
        <v>2020</v>
      </c>
      <c r="I218" s="287">
        <v>2021</v>
      </c>
      <c r="J218" s="287">
        <v>2022</v>
      </c>
      <c r="K218" s="287">
        <v>2023</v>
      </c>
      <c r="L218" s="287">
        <v>2024</v>
      </c>
      <c r="M218" s="287">
        <v>2025</v>
      </c>
      <c r="N218" s="811"/>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General Service &lt;50 kW</v>
      </c>
      <c r="AA218" s="287" t="str">
        <f>'1.  LRAMVA Summary'!F50</f>
        <v>General Service 50 - 2,999 kW</v>
      </c>
      <c r="AB218" s="287" t="str">
        <f>'1.  LRAMVA Summary'!G50</f>
        <v>General Service 3,000 - 4,999 kW</v>
      </c>
      <c r="AC218" s="287" t="str">
        <f>'1.  LRAMVA Summary'!H50</f>
        <v>Sentinel Lighting</v>
      </c>
      <c r="AD218" s="287" t="str">
        <f>'1.  LRAMVA Summary'!I50</f>
        <v>Street Lighting</v>
      </c>
      <c r="AE218" s="287" t="str">
        <f>'1.  LRAMVA Summary'!J50</f>
        <v>Unmetered Scattered Load</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507</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v>
      </c>
      <c r="AD219" s="293" t="str">
        <f>'1.  LRAMVA Summary'!I51</f>
        <v>kW</v>
      </c>
      <c r="AE219" s="293" t="str">
        <f>'1.  LRAMVA Summary'!J51</f>
        <v>kWh</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500</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f>'7.  Persistence Report'!AV142</f>
        <v>2561702</v>
      </c>
      <c r="E221" s="297">
        <f>'7.  Persistence Report'!AW142</f>
        <v>2561702</v>
      </c>
      <c r="F221" s="297">
        <f>'7.  Persistence Report'!AX142</f>
        <v>2561702</v>
      </c>
      <c r="G221" s="297">
        <f>'7.  Persistence Report'!AY142</f>
        <v>2561702</v>
      </c>
      <c r="H221" s="297">
        <f>'7.  Persistence Report'!AZ142</f>
        <v>2561702</v>
      </c>
      <c r="I221" s="297">
        <f>'7.  Persistence Report'!BA142</f>
        <v>2561702</v>
      </c>
      <c r="J221" s="297">
        <f>'7.  Persistence Report'!BB142</f>
        <v>2561702</v>
      </c>
      <c r="K221" s="297">
        <f>'7.  Persistence Report'!BC142</f>
        <v>2561315</v>
      </c>
      <c r="L221" s="297">
        <f>'7.  Persistence Report'!BD142</f>
        <v>2561315</v>
      </c>
      <c r="M221" s="297">
        <f>'7.  Persistence Report'!BE142</f>
        <v>2549878</v>
      </c>
      <c r="N221" s="293"/>
      <c r="O221" s="297">
        <f>'7.  Persistence Report'!Q142</f>
        <v>166</v>
      </c>
      <c r="P221" s="297">
        <f>'7.  Persistence Report'!R142</f>
        <v>166</v>
      </c>
      <c r="Q221" s="297">
        <f>'7.  Persistence Report'!S142</f>
        <v>166</v>
      </c>
      <c r="R221" s="297">
        <f>'7.  Persistence Report'!T142</f>
        <v>166</v>
      </c>
      <c r="S221" s="297">
        <f>'7.  Persistence Report'!U142</f>
        <v>166</v>
      </c>
      <c r="T221" s="297">
        <f>'7.  Persistence Report'!V142</f>
        <v>166</v>
      </c>
      <c r="U221" s="297">
        <f>'7.  Persistence Report'!W142</f>
        <v>166</v>
      </c>
      <c r="V221" s="297">
        <f>'7.  Persistence Report'!X142</f>
        <v>166</v>
      </c>
      <c r="W221" s="297">
        <f>'7.  Persistence Report'!Y142</f>
        <v>166</v>
      </c>
      <c r="X221" s="297">
        <f>'7.  Persistence Report'!Z142</f>
        <v>166</v>
      </c>
      <c r="Y221" s="412">
        <v>1</v>
      </c>
      <c r="Z221" s="412"/>
      <c r="AA221" s="412"/>
      <c r="AB221" s="412"/>
      <c r="AC221" s="412"/>
      <c r="AD221" s="412"/>
      <c r="AE221" s="412"/>
      <c r="AF221" s="412"/>
      <c r="AG221" s="412"/>
      <c r="AH221" s="412"/>
      <c r="AI221" s="412"/>
      <c r="AJ221" s="412"/>
      <c r="AK221" s="412"/>
      <c r="AL221" s="412"/>
      <c r="AM221" s="298">
        <f>SUM(Y221:AL221)</f>
        <v>1</v>
      </c>
    </row>
    <row r="222" spans="1:39" outlineLevel="1">
      <c r="B222" s="296" t="s">
        <v>291</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 t="shared" ref="Y222:AL222" si="55">Y221</f>
        <v>1</v>
      </c>
      <c r="Z222" s="413">
        <f t="shared" si="55"/>
        <v>0</v>
      </c>
      <c r="AA222" s="413">
        <f t="shared" si="55"/>
        <v>0</v>
      </c>
      <c r="AB222" s="413">
        <f t="shared" si="55"/>
        <v>0</v>
      </c>
      <c r="AC222" s="413">
        <f t="shared" si="55"/>
        <v>0</v>
      </c>
      <c r="AD222" s="413">
        <f t="shared" si="55"/>
        <v>0</v>
      </c>
      <c r="AE222" s="413">
        <f t="shared" si="55"/>
        <v>0</v>
      </c>
      <c r="AF222" s="413">
        <f t="shared" si="55"/>
        <v>0</v>
      </c>
      <c r="AG222" s="413">
        <f t="shared" si="55"/>
        <v>0</v>
      </c>
      <c r="AH222" s="413">
        <f t="shared" si="55"/>
        <v>0</v>
      </c>
      <c r="AI222" s="413">
        <f t="shared" si="55"/>
        <v>0</v>
      </c>
      <c r="AJ222" s="413">
        <f t="shared" si="55"/>
        <v>0</v>
      </c>
      <c r="AK222" s="413">
        <f t="shared" si="55"/>
        <v>0</v>
      </c>
      <c r="AL222" s="413">
        <f t="shared" si="55"/>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outlineLevel="1">
      <c r="B225" s="296" t="s">
        <v>291</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 t="shared" ref="Y225:AL225" si="56">Y224</f>
        <v>0</v>
      </c>
      <c r="Z225" s="413">
        <f t="shared" si="56"/>
        <v>0</v>
      </c>
      <c r="AA225" s="413">
        <f t="shared" si="56"/>
        <v>0</v>
      </c>
      <c r="AB225" s="413">
        <f t="shared" si="56"/>
        <v>0</v>
      </c>
      <c r="AC225" s="413">
        <f t="shared" si="56"/>
        <v>0</v>
      </c>
      <c r="AD225" s="413">
        <f t="shared" si="56"/>
        <v>0</v>
      </c>
      <c r="AE225" s="413">
        <f t="shared" si="56"/>
        <v>0</v>
      </c>
      <c r="AF225" s="413">
        <f t="shared" si="56"/>
        <v>0</v>
      </c>
      <c r="AG225" s="413">
        <f t="shared" si="56"/>
        <v>0</v>
      </c>
      <c r="AH225" s="413">
        <f t="shared" si="56"/>
        <v>0</v>
      </c>
      <c r="AI225" s="413">
        <f t="shared" si="56"/>
        <v>0</v>
      </c>
      <c r="AJ225" s="413">
        <f t="shared" si="56"/>
        <v>0</v>
      </c>
      <c r="AK225" s="413">
        <f t="shared" si="56"/>
        <v>0</v>
      </c>
      <c r="AL225" s="413">
        <f t="shared" si="56"/>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outlineLevel="1">
      <c r="B228" s="296" t="s">
        <v>291</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 t="shared" ref="Y228:AL228" si="57">Y227</f>
        <v>0</v>
      </c>
      <c r="Z228" s="413">
        <f t="shared" si="57"/>
        <v>0</v>
      </c>
      <c r="AA228" s="413">
        <f t="shared" si="57"/>
        <v>0</v>
      </c>
      <c r="AB228" s="413">
        <f t="shared" si="57"/>
        <v>0</v>
      </c>
      <c r="AC228" s="413">
        <f t="shared" si="57"/>
        <v>0</v>
      </c>
      <c r="AD228" s="413">
        <f t="shared" si="57"/>
        <v>0</v>
      </c>
      <c r="AE228" s="413">
        <f t="shared" si="57"/>
        <v>0</v>
      </c>
      <c r="AF228" s="413">
        <f t="shared" si="57"/>
        <v>0</v>
      </c>
      <c r="AG228" s="413">
        <f t="shared" si="57"/>
        <v>0</v>
      </c>
      <c r="AH228" s="413">
        <f t="shared" si="57"/>
        <v>0</v>
      </c>
      <c r="AI228" s="413">
        <f t="shared" si="57"/>
        <v>0</v>
      </c>
      <c r="AJ228" s="413">
        <f t="shared" si="57"/>
        <v>0</v>
      </c>
      <c r="AK228" s="413">
        <f t="shared" si="57"/>
        <v>0</v>
      </c>
      <c r="AL228" s="413">
        <f t="shared" si="57"/>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f>'7.  Persistence Report'!AV143</f>
        <v>709482</v>
      </c>
      <c r="E230" s="297">
        <f>'7.  Persistence Report'!AW143</f>
        <v>709482</v>
      </c>
      <c r="F230" s="297">
        <f>'7.  Persistence Report'!AX143</f>
        <v>709482</v>
      </c>
      <c r="G230" s="297">
        <f>'7.  Persistence Report'!AY143</f>
        <v>709482</v>
      </c>
      <c r="H230" s="297">
        <f>'7.  Persistence Report'!AZ143</f>
        <v>709482</v>
      </c>
      <c r="I230" s="297">
        <f>'7.  Persistence Report'!BA143</f>
        <v>709482</v>
      </c>
      <c r="J230" s="297">
        <f>'7.  Persistence Report'!BB143</f>
        <v>709482</v>
      </c>
      <c r="K230" s="297">
        <f>'7.  Persistence Report'!BC143</f>
        <v>709482</v>
      </c>
      <c r="L230" s="297">
        <f>'7.  Persistence Report'!BD143</f>
        <v>709482</v>
      </c>
      <c r="M230" s="297">
        <f>'7.  Persistence Report'!BE143</f>
        <v>709482</v>
      </c>
      <c r="N230" s="293"/>
      <c r="O230" s="297">
        <f>'7.  Persistence Report'!Q143</f>
        <v>210</v>
      </c>
      <c r="P230" s="297">
        <f>'7.  Persistence Report'!R143</f>
        <v>210</v>
      </c>
      <c r="Q230" s="297">
        <f>'7.  Persistence Report'!S143</f>
        <v>210</v>
      </c>
      <c r="R230" s="297">
        <f>'7.  Persistence Report'!T143</f>
        <v>210</v>
      </c>
      <c r="S230" s="297">
        <f>'7.  Persistence Report'!U143</f>
        <v>210</v>
      </c>
      <c r="T230" s="297">
        <f>'7.  Persistence Report'!V143</f>
        <v>210</v>
      </c>
      <c r="U230" s="297">
        <f>'7.  Persistence Report'!W143</f>
        <v>210</v>
      </c>
      <c r="V230" s="297">
        <f>'7.  Persistence Report'!X143</f>
        <v>210</v>
      </c>
      <c r="W230" s="297">
        <f>'7.  Persistence Report'!Y143</f>
        <v>210</v>
      </c>
      <c r="X230" s="297">
        <f>'7.  Persistence Report'!Z143</f>
        <v>210</v>
      </c>
      <c r="Y230" s="412">
        <v>1</v>
      </c>
      <c r="Z230" s="412"/>
      <c r="AA230" s="412"/>
      <c r="AB230" s="412"/>
      <c r="AC230" s="412"/>
      <c r="AD230" s="412"/>
      <c r="AE230" s="412"/>
      <c r="AF230" s="412"/>
      <c r="AG230" s="412"/>
      <c r="AH230" s="412"/>
      <c r="AI230" s="412"/>
      <c r="AJ230" s="412"/>
      <c r="AK230" s="412"/>
      <c r="AL230" s="412"/>
      <c r="AM230" s="298">
        <f>SUM(Y230:AL230)</f>
        <v>1</v>
      </c>
    </row>
    <row r="231" spans="1:39" outlineLevel="1">
      <c r="B231" s="296" t="s">
        <v>291</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 t="shared" ref="Y231:AL231" si="58">Y230</f>
        <v>1</v>
      </c>
      <c r="Z231" s="413">
        <f t="shared" si="58"/>
        <v>0</v>
      </c>
      <c r="AA231" s="413">
        <f t="shared" si="58"/>
        <v>0</v>
      </c>
      <c r="AB231" s="413">
        <f t="shared" si="58"/>
        <v>0</v>
      </c>
      <c r="AC231" s="413">
        <f t="shared" si="58"/>
        <v>0</v>
      </c>
      <c r="AD231" s="413">
        <f t="shared" si="58"/>
        <v>0</v>
      </c>
      <c r="AE231" s="413">
        <f t="shared" si="58"/>
        <v>0</v>
      </c>
      <c r="AF231" s="413">
        <f t="shared" si="58"/>
        <v>0</v>
      </c>
      <c r="AG231" s="413">
        <f t="shared" si="58"/>
        <v>0</v>
      </c>
      <c r="AH231" s="413">
        <f t="shared" si="58"/>
        <v>0</v>
      </c>
      <c r="AI231" s="413">
        <f t="shared" si="58"/>
        <v>0</v>
      </c>
      <c r="AJ231" s="413">
        <f t="shared" si="58"/>
        <v>0</v>
      </c>
      <c r="AK231" s="413">
        <f t="shared" si="58"/>
        <v>0</v>
      </c>
      <c r="AL231" s="413">
        <f t="shared" si="58"/>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f>'7.  Persistence Report'!AV144</f>
        <v>9213</v>
      </c>
      <c r="E233" s="297">
        <f>'7.  Persistence Report'!AW144</f>
        <v>9213</v>
      </c>
      <c r="F233" s="297">
        <f>'7.  Persistence Report'!AX144</f>
        <v>9213</v>
      </c>
      <c r="G233" s="297">
        <f>'7.  Persistence Report'!AY144</f>
        <v>9213</v>
      </c>
      <c r="H233" s="297">
        <f>'7.  Persistence Report'!AZ144</f>
        <v>9213</v>
      </c>
      <c r="I233" s="297">
        <f>'7.  Persistence Report'!BA144</f>
        <v>9213</v>
      </c>
      <c r="J233" s="297">
        <f>'7.  Persistence Report'!BB144</f>
        <v>9213</v>
      </c>
      <c r="K233" s="297">
        <f>'7.  Persistence Report'!BC144</f>
        <v>9213</v>
      </c>
      <c r="L233" s="297">
        <f>'7.  Persistence Report'!BD144</f>
        <v>9213</v>
      </c>
      <c r="M233" s="297">
        <f>'7.  Persistence Report'!BE144</f>
        <v>9213</v>
      </c>
      <c r="N233" s="293"/>
      <c r="O233" s="297">
        <f>'7.  Persistence Report'!Q144</f>
        <v>3</v>
      </c>
      <c r="P233" s="297">
        <f>'7.  Persistence Report'!R144</f>
        <v>3</v>
      </c>
      <c r="Q233" s="297">
        <f>'7.  Persistence Report'!S144</f>
        <v>3</v>
      </c>
      <c r="R233" s="297">
        <f>'7.  Persistence Report'!T144</f>
        <v>3</v>
      </c>
      <c r="S233" s="297">
        <f>'7.  Persistence Report'!U144</f>
        <v>3</v>
      </c>
      <c r="T233" s="297">
        <f>'7.  Persistence Report'!V144</f>
        <v>3</v>
      </c>
      <c r="U233" s="297">
        <f>'7.  Persistence Report'!W144</f>
        <v>3</v>
      </c>
      <c r="V233" s="297">
        <f>'7.  Persistence Report'!X144</f>
        <v>3</v>
      </c>
      <c r="W233" s="297">
        <f>'7.  Persistence Report'!Y144</f>
        <v>3</v>
      </c>
      <c r="X233" s="297">
        <f>'7.  Persistence Report'!Z144</f>
        <v>3</v>
      </c>
      <c r="Y233" s="412">
        <v>1</v>
      </c>
      <c r="Z233" s="412"/>
      <c r="AA233" s="412"/>
      <c r="AB233" s="412"/>
      <c r="AC233" s="412"/>
      <c r="AD233" s="412"/>
      <c r="AE233" s="412"/>
      <c r="AF233" s="412"/>
      <c r="AG233" s="412"/>
      <c r="AH233" s="412"/>
      <c r="AI233" s="412"/>
      <c r="AJ233" s="412"/>
      <c r="AK233" s="412"/>
      <c r="AL233" s="412"/>
      <c r="AM233" s="298">
        <f>SUM(Y233:AL233)</f>
        <v>1</v>
      </c>
    </row>
    <row r="234" spans="1:39" outlineLevel="1">
      <c r="B234" s="296" t="s">
        <v>291</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 t="shared" ref="Y234:AL234" si="59">Y233</f>
        <v>1</v>
      </c>
      <c r="Z234" s="413">
        <f t="shared" si="59"/>
        <v>0</v>
      </c>
      <c r="AA234" s="413">
        <f t="shared" si="59"/>
        <v>0</v>
      </c>
      <c r="AB234" s="413">
        <f t="shared" si="59"/>
        <v>0</v>
      </c>
      <c r="AC234" s="413">
        <f t="shared" si="59"/>
        <v>0</v>
      </c>
      <c r="AD234" s="413">
        <f t="shared" si="59"/>
        <v>0</v>
      </c>
      <c r="AE234" s="413">
        <f t="shared" si="59"/>
        <v>0</v>
      </c>
      <c r="AF234" s="413">
        <f t="shared" si="59"/>
        <v>0</v>
      </c>
      <c r="AG234" s="413">
        <f t="shared" si="59"/>
        <v>0</v>
      </c>
      <c r="AH234" s="413">
        <f t="shared" si="59"/>
        <v>0</v>
      </c>
      <c r="AI234" s="413">
        <f t="shared" si="59"/>
        <v>0</v>
      </c>
      <c r="AJ234" s="413">
        <f t="shared" si="59"/>
        <v>0</v>
      </c>
      <c r="AK234" s="413">
        <f t="shared" si="59"/>
        <v>0</v>
      </c>
      <c r="AL234" s="413">
        <f t="shared" si="59"/>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501</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f>'7.  Persistence Report'!AV146</f>
        <v>13143</v>
      </c>
      <c r="E237" s="297">
        <f>'7.  Persistence Report'!AW146</f>
        <v>13143</v>
      </c>
      <c r="F237" s="297">
        <f>'7.  Persistence Report'!AX146</f>
        <v>13143</v>
      </c>
      <c r="G237" s="297">
        <f>'7.  Persistence Report'!AY146</f>
        <v>13143</v>
      </c>
      <c r="H237" s="297">
        <f>'7.  Persistence Report'!AZ146</f>
        <v>13143</v>
      </c>
      <c r="I237" s="297">
        <f>'7.  Persistence Report'!BA146</f>
        <v>13143</v>
      </c>
      <c r="J237" s="297">
        <f>'7.  Persistence Report'!BB146</f>
        <v>13143</v>
      </c>
      <c r="K237" s="297">
        <f>'7.  Persistence Report'!BC146</f>
        <v>13143</v>
      </c>
      <c r="L237" s="297">
        <f>'7.  Persistence Report'!BD146</f>
        <v>13143</v>
      </c>
      <c r="M237" s="297">
        <f>'7.  Persistence Report'!BE146</f>
        <v>13143</v>
      </c>
      <c r="N237" s="297">
        <v>12</v>
      </c>
      <c r="O237" s="297">
        <f>'7.  Persistence Report'!Q146</f>
        <v>2</v>
      </c>
      <c r="P237" s="297">
        <f>'7.  Persistence Report'!R146</f>
        <v>2</v>
      </c>
      <c r="Q237" s="297">
        <f>'7.  Persistence Report'!S146</f>
        <v>2</v>
      </c>
      <c r="R237" s="297">
        <f>'7.  Persistence Report'!T146</f>
        <v>2</v>
      </c>
      <c r="S237" s="297">
        <f>'7.  Persistence Report'!U146</f>
        <v>2</v>
      </c>
      <c r="T237" s="297">
        <f>'7.  Persistence Report'!V146</f>
        <v>2</v>
      </c>
      <c r="U237" s="297">
        <f>'7.  Persistence Report'!W146</f>
        <v>2</v>
      </c>
      <c r="V237" s="297">
        <f>'7.  Persistence Report'!X146</f>
        <v>2</v>
      </c>
      <c r="W237" s="297">
        <f>'7.  Persistence Report'!Y146</f>
        <v>2</v>
      </c>
      <c r="X237" s="297">
        <f>'7.  Persistence Report'!Z146</f>
        <v>2</v>
      </c>
      <c r="Y237" s="417"/>
      <c r="Z237" s="412">
        <v>0.25</v>
      </c>
      <c r="AA237" s="412">
        <v>0.75</v>
      </c>
      <c r="AB237" s="412"/>
      <c r="AC237" s="412"/>
      <c r="AD237" s="412"/>
      <c r="AE237" s="412"/>
      <c r="AF237" s="417"/>
      <c r="AG237" s="417"/>
      <c r="AH237" s="417"/>
      <c r="AI237" s="417"/>
      <c r="AJ237" s="417"/>
      <c r="AK237" s="417"/>
      <c r="AL237" s="417"/>
      <c r="AM237" s="298">
        <f>SUM(Y237:AL237)</f>
        <v>1</v>
      </c>
    </row>
    <row r="238" spans="1:39" outlineLevel="1">
      <c r="B238" s="296" t="s">
        <v>291</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 t="shared" ref="Y238:AL238" si="60">Y237</f>
        <v>0</v>
      </c>
      <c r="Z238" s="413">
        <f t="shared" si="60"/>
        <v>0.25</v>
      </c>
      <c r="AA238" s="413">
        <f t="shared" si="60"/>
        <v>0.75</v>
      </c>
      <c r="AB238" s="413">
        <f t="shared" si="60"/>
        <v>0</v>
      </c>
      <c r="AC238" s="413">
        <f t="shared" si="60"/>
        <v>0</v>
      </c>
      <c r="AD238" s="413">
        <f t="shared" si="60"/>
        <v>0</v>
      </c>
      <c r="AE238" s="413">
        <f t="shared" si="60"/>
        <v>0</v>
      </c>
      <c r="AF238" s="413">
        <f t="shared" si="60"/>
        <v>0</v>
      </c>
      <c r="AG238" s="413">
        <f t="shared" si="60"/>
        <v>0</v>
      </c>
      <c r="AH238" s="413">
        <f t="shared" si="60"/>
        <v>0</v>
      </c>
      <c r="AI238" s="413">
        <f t="shared" si="60"/>
        <v>0</v>
      </c>
      <c r="AJ238" s="413">
        <f t="shared" si="60"/>
        <v>0</v>
      </c>
      <c r="AK238" s="413">
        <f t="shared" si="60"/>
        <v>0</v>
      </c>
      <c r="AL238" s="413">
        <f t="shared" si="60"/>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f>'7.  Persistence Report'!AV147</f>
        <v>3695390</v>
      </c>
      <c r="E240" s="297">
        <f>'7.  Persistence Report'!AW147</f>
        <v>3676386</v>
      </c>
      <c r="F240" s="297">
        <f>'7.  Persistence Report'!AX147</f>
        <v>3676386</v>
      </c>
      <c r="G240" s="297">
        <f>'7.  Persistence Report'!AY147</f>
        <v>3676386</v>
      </c>
      <c r="H240" s="297">
        <f>'7.  Persistence Report'!AZ147</f>
        <v>3676386</v>
      </c>
      <c r="I240" s="297">
        <f>'7.  Persistence Report'!BA147</f>
        <v>3675209</v>
      </c>
      <c r="J240" s="297">
        <f>'7.  Persistence Report'!BB147</f>
        <v>3675209</v>
      </c>
      <c r="K240" s="297">
        <f>'7.  Persistence Report'!BC147</f>
        <v>3675209</v>
      </c>
      <c r="L240" s="297">
        <f>'7.  Persistence Report'!BD147</f>
        <v>3674505</v>
      </c>
      <c r="M240" s="297">
        <f>'7.  Persistence Report'!BE147</f>
        <v>3674505</v>
      </c>
      <c r="N240" s="297">
        <v>12</v>
      </c>
      <c r="O240" s="297">
        <f>'7.  Persistence Report'!Q147</f>
        <v>140</v>
      </c>
      <c r="P240" s="297">
        <f>'7.  Persistence Report'!R147</f>
        <v>137</v>
      </c>
      <c r="Q240" s="297">
        <f>'7.  Persistence Report'!S147</f>
        <v>137</v>
      </c>
      <c r="R240" s="297">
        <f>'7.  Persistence Report'!T147</f>
        <v>137</v>
      </c>
      <c r="S240" s="297">
        <f>'7.  Persistence Report'!U147</f>
        <v>137</v>
      </c>
      <c r="T240" s="297">
        <f>'7.  Persistence Report'!V147</f>
        <v>136</v>
      </c>
      <c r="U240" s="297">
        <f>'7.  Persistence Report'!W147</f>
        <v>136</v>
      </c>
      <c r="V240" s="297">
        <f>'7.  Persistence Report'!X147</f>
        <v>136</v>
      </c>
      <c r="W240" s="297">
        <f>'7.  Persistence Report'!Y147</f>
        <v>136</v>
      </c>
      <c r="X240" s="297">
        <f>'7.  Persistence Report'!Z147</f>
        <v>136</v>
      </c>
      <c r="Y240" s="417"/>
      <c r="Z240" s="412">
        <v>0.2</v>
      </c>
      <c r="AA240" s="412">
        <v>0.2</v>
      </c>
      <c r="AB240" s="412"/>
      <c r="AC240" s="412"/>
      <c r="AD240" s="412">
        <v>0.6</v>
      </c>
      <c r="AE240" s="412"/>
      <c r="AF240" s="417"/>
      <c r="AG240" s="417"/>
      <c r="AH240" s="417"/>
      <c r="AI240" s="417"/>
      <c r="AJ240" s="417"/>
      <c r="AK240" s="417"/>
      <c r="AL240" s="417"/>
      <c r="AM240" s="298">
        <f>SUM(Y240:AL240)</f>
        <v>1</v>
      </c>
    </row>
    <row r="241" spans="1:39" outlineLevel="1">
      <c r="B241" s="296" t="s">
        <v>291</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 t="shared" ref="Y241:AL241" si="61">Y240</f>
        <v>0</v>
      </c>
      <c r="Z241" s="413">
        <f t="shared" si="61"/>
        <v>0.2</v>
      </c>
      <c r="AA241" s="413">
        <f t="shared" si="61"/>
        <v>0.2</v>
      </c>
      <c r="AB241" s="413">
        <f t="shared" si="61"/>
        <v>0</v>
      </c>
      <c r="AC241" s="413">
        <f t="shared" si="61"/>
        <v>0</v>
      </c>
      <c r="AD241" s="413">
        <f t="shared" si="61"/>
        <v>0.6</v>
      </c>
      <c r="AE241" s="413">
        <f t="shared" si="61"/>
        <v>0</v>
      </c>
      <c r="AF241" s="413">
        <f t="shared" si="61"/>
        <v>0</v>
      </c>
      <c r="AG241" s="413">
        <f t="shared" si="61"/>
        <v>0</v>
      </c>
      <c r="AH241" s="413">
        <f t="shared" si="61"/>
        <v>0</v>
      </c>
      <c r="AI241" s="413">
        <f t="shared" si="61"/>
        <v>0</v>
      </c>
      <c r="AJ241" s="413">
        <f t="shared" si="61"/>
        <v>0</v>
      </c>
      <c r="AK241" s="413">
        <f t="shared" si="61"/>
        <v>0</v>
      </c>
      <c r="AL241" s="413">
        <f t="shared" si="61"/>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outlineLevel="1">
      <c r="B244" s="296" t="s">
        <v>291</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 t="shared" ref="Y244:AL244" si="62">Y243</f>
        <v>0</v>
      </c>
      <c r="Z244" s="413">
        <f t="shared" si="62"/>
        <v>0</v>
      </c>
      <c r="AA244" s="413">
        <f t="shared" si="62"/>
        <v>0</v>
      </c>
      <c r="AB244" s="413">
        <f t="shared" si="62"/>
        <v>0</v>
      </c>
      <c r="AC244" s="413">
        <f t="shared" si="62"/>
        <v>0</v>
      </c>
      <c r="AD244" s="413">
        <f t="shared" si="62"/>
        <v>0</v>
      </c>
      <c r="AE244" s="413">
        <f t="shared" si="62"/>
        <v>0</v>
      </c>
      <c r="AF244" s="413">
        <f t="shared" si="62"/>
        <v>0</v>
      </c>
      <c r="AG244" s="413">
        <f t="shared" si="62"/>
        <v>0</v>
      </c>
      <c r="AH244" s="413">
        <f t="shared" si="62"/>
        <v>0</v>
      </c>
      <c r="AI244" s="413">
        <f t="shared" si="62"/>
        <v>0</v>
      </c>
      <c r="AJ244" s="413">
        <f t="shared" si="62"/>
        <v>0</v>
      </c>
      <c r="AK244" s="413">
        <f t="shared" si="62"/>
        <v>0</v>
      </c>
      <c r="AL244" s="413">
        <f t="shared" si="62"/>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outlineLevel="1">
      <c r="B247" s="296" t="s">
        <v>291</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 t="shared" ref="Y247:AL247" si="63">Y246</f>
        <v>0</v>
      </c>
      <c r="Z247" s="413">
        <f t="shared" si="63"/>
        <v>0</v>
      </c>
      <c r="AA247" s="413">
        <f t="shared" si="63"/>
        <v>0</v>
      </c>
      <c r="AB247" s="413">
        <f t="shared" si="63"/>
        <v>0</v>
      </c>
      <c r="AC247" s="413">
        <f t="shared" si="63"/>
        <v>0</v>
      </c>
      <c r="AD247" s="413">
        <f t="shared" si="63"/>
        <v>0</v>
      </c>
      <c r="AE247" s="413">
        <f t="shared" si="63"/>
        <v>0</v>
      </c>
      <c r="AF247" s="413">
        <f t="shared" si="63"/>
        <v>0</v>
      </c>
      <c r="AG247" s="413">
        <f t="shared" si="63"/>
        <v>0</v>
      </c>
      <c r="AH247" s="413">
        <f t="shared" si="63"/>
        <v>0</v>
      </c>
      <c r="AI247" s="413">
        <f t="shared" si="63"/>
        <v>0</v>
      </c>
      <c r="AJ247" s="413">
        <f t="shared" si="63"/>
        <v>0</v>
      </c>
      <c r="AK247" s="413">
        <f t="shared" si="63"/>
        <v>0</v>
      </c>
      <c r="AL247" s="413">
        <f t="shared" si="63"/>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291</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 t="shared" ref="Y250:AL250" si="64">Y249</f>
        <v>0</v>
      </c>
      <c r="Z250" s="413">
        <f t="shared" si="64"/>
        <v>0</v>
      </c>
      <c r="AA250" s="413">
        <f t="shared" si="64"/>
        <v>0</v>
      </c>
      <c r="AB250" s="413">
        <f t="shared" si="64"/>
        <v>0</v>
      </c>
      <c r="AC250" s="413">
        <f t="shared" si="64"/>
        <v>0</v>
      </c>
      <c r="AD250" s="413">
        <f t="shared" si="64"/>
        <v>0</v>
      </c>
      <c r="AE250" s="413">
        <f t="shared" si="64"/>
        <v>0</v>
      </c>
      <c r="AF250" s="413">
        <f t="shared" si="64"/>
        <v>0</v>
      </c>
      <c r="AG250" s="413">
        <f t="shared" si="64"/>
        <v>0</v>
      </c>
      <c r="AH250" s="413">
        <f t="shared" si="64"/>
        <v>0</v>
      </c>
      <c r="AI250" s="413">
        <f t="shared" si="64"/>
        <v>0</v>
      </c>
      <c r="AJ250" s="413">
        <f t="shared" si="64"/>
        <v>0</v>
      </c>
      <c r="AK250" s="413">
        <f t="shared" si="64"/>
        <v>0</v>
      </c>
      <c r="AL250" s="413">
        <f t="shared" si="64"/>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291</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 t="shared" ref="Y254:AL254" si="65">Y253</f>
        <v>0</v>
      </c>
      <c r="Z254" s="413">
        <f t="shared" si="65"/>
        <v>0</v>
      </c>
      <c r="AA254" s="413">
        <f t="shared" si="65"/>
        <v>0</v>
      </c>
      <c r="AB254" s="413">
        <f t="shared" si="65"/>
        <v>0</v>
      </c>
      <c r="AC254" s="413">
        <f t="shared" si="65"/>
        <v>0</v>
      </c>
      <c r="AD254" s="413">
        <f t="shared" si="65"/>
        <v>0</v>
      </c>
      <c r="AE254" s="413">
        <f t="shared" si="65"/>
        <v>0</v>
      </c>
      <c r="AF254" s="413">
        <f t="shared" si="65"/>
        <v>0</v>
      </c>
      <c r="AG254" s="413">
        <f t="shared" si="65"/>
        <v>0</v>
      </c>
      <c r="AH254" s="413">
        <f t="shared" si="65"/>
        <v>0</v>
      </c>
      <c r="AI254" s="413">
        <f t="shared" si="65"/>
        <v>0</v>
      </c>
      <c r="AJ254" s="413">
        <f t="shared" si="65"/>
        <v>0</v>
      </c>
      <c r="AK254" s="413">
        <f t="shared" si="65"/>
        <v>0</v>
      </c>
      <c r="AL254" s="413">
        <f t="shared" si="65"/>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291</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 t="shared" ref="Y257:AL257" si="66">Y256</f>
        <v>0</v>
      </c>
      <c r="Z257" s="413">
        <f t="shared" si="66"/>
        <v>0</v>
      </c>
      <c r="AA257" s="413">
        <f t="shared" si="66"/>
        <v>0</v>
      </c>
      <c r="AB257" s="413">
        <f t="shared" si="66"/>
        <v>0</v>
      </c>
      <c r="AC257" s="413">
        <f t="shared" si="66"/>
        <v>0</v>
      </c>
      <c r="AD257" s="413">
        <f t="shared" si="66"/>
        <v>0</v>
      </c>
      <c r="AE257" s="413">
        <f t="shared" si="66"/>
        <v>0</v>
      </c>
      <c r="AF257" s="413">
        <f t="shared" si="66"/>
        <v>0</v>
      </c>
      <c r="AG257" s="413">
        <f t="shared" si="66"/>
        <v>0</v>
      </c>
      <c r="AH257" s="413">
        <f t="shared" si="66"/>
        <v>0</v>
      </c>
      <c r="AI257" s="413">
        <f t="shared" si="66"/>
        <v>0</v>
      </c>
      <c r="AJ257" s="413">
        <f t="shared" si="66"/>
        <v>0</v>
      </c>
      <c r="AK257" s="413">
        <f t="shared" si="66"/>
        <v>0</v>
      </c>
      <c r="AL257" s="413">
        <f t="shared" si="66"/>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291</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 t="shared" ref="Y260:AL260" si="67">Y259</f>
        <v>0</v>
      </c>
      <c r="Z260" s="413">
        <f t="shared" si="67"/>
        <v>0</v>
      </c>
      <c r="AA260" s="413">
        <f t="shared" si="67"/>
        <v>0</v>
      </c>
      <c r="AB260" s="413">
        <f t="shared" si="67"/>
        <v>0</v>
      </c>
      <c r="AC260" s="413">
        <f t="shared" si="67"/>
        <v>0</v>
      </c>
      <c r="AD260" s="413">
        <f t="shared" si="67"/>
        <v>0</v>
      </c>
      <c r="AE260" s="413">
        <f t="shared" si="67"/>
        <v>0</v>
      </c>
      <c r="AF260" s="413">
        <f t="shared" si="67"/>
        <v>0</v>
      </c>
      <c r="AG260" s="413">
        <f t="shared" si="67"/>
        <v>0</v>
      </c>
      <c r="AH260" s="413">
        <f t="shared" si="67"/>
        <v>0</v>
      </c>
      <c r="AI260" s="413">
        <f t="shared" si="67"/>
        <v>0</v>
      </c>
      <c r="AJ260" s="413">
        <f t="shared" si="67"/>
        <v>0</v>
      </c>
      <c r="AK260" s="413">
        <f t="shared" si="67"/>
        <v>0</v>
      </c>
      <c r="AL260" s="413">
        <f t="shared" si="67"/>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f>'7.  Persistence Report'!AV145</f>
        <v>89092</v>
      </c>
      <c r="E263" s="297">
        <f>'7.  Persistence Report'!AW145</f>
        <v>89092</v>
      </c>
      <c r="F263" s="297">
        <f>'7.  Persistence Report'!AX145</f>
        <v>89092</v>
      </c>
      <c r="G263" s="297">
        <f>'7.  Persistence Report'!AY145</f>
        <v>89092</v>
      </c>
      <c r="H263" s="297">
        <f>'7.  Persistence Report'!AZ145</f>
        <v>89092</v>
      </c>
      <c r="I263" s="297">
        <f>'7.  Persistence Report'!BA145</f>
        <v>89092</v>
      </c>
      <c r="J263" s="297">
        <f>'7.  Persistence Report'!BB145</f>
        <v>89092</v>
      </c>
      <c r="K263" s="297">
        <f>'7.  Persistence Report'!BC145</f>
        <v>89092</v>
      </c>
      <c r="L263" s="297">
        <f>'7.  Persistence Report'!BD145</f>
        <v>89092</v>
      </c>
      <c r="M263" s="297">
        <f>'7.  Persistence Report'!BE145</f>
        <v>78459</v>
      </c>
      <c r="N263" s="297">
        <v>12</v>
      </c>
      <c r="O263" s="297">
        <f>'7.  Persistence Report'!Q145</f>
        <v>11</v>
      </c>
      <c r="P263" s="297">
        <f>'7.  Persistence Report'!R145</f>
        <v>11</v>
      </c>
      <c r="Q263" s="297">
        <f>'7.  Persistence Report'!S145</f>
        <v>11</v>
      </c>
      <c r="R263" s="297">
        <f>'7.  Persistence Report'!T145</f>
        <v>11</v>
      </c>
      <c r="S263" s="297">
        <f>'7.  Persistence Report'!U145</f>
        <v>11</v>
      </c>
      <c r="T263" s="297">
        <f>'7.  Persistence Report'!V145</f>
        <v>11</v>
      </c>
      <c r="U263" s="297">
        <f>'7.  Persistence Report'!W145</f>
        <v>11</v>
      </c>
      <c r="V263" s="297">
        <f>'7.  Persistence Report'!X145</f>
        <v>11</v>
      </c>
      <c r="W263" s="297">
        <f>'7.  Persistence Report'!Y145</f>
        <v>11</v>
      </c>
      <c r="X263" s="297">
        <f>'7.  Persistence Report'!Z145</f>
        <v>10</v>
      </c>
      <c r="Y263" s="412">
        <v>1</v>
      </c>
      <c r="Z263" s="412"/>
      <c r="AA263" s="412"/>
      <c r="AB263" s="412"/>
      <c r="AC263" s="412"/>
      <c r="AD263" s="412"/>
      <c r="AE263" s="412"/>
      <c r="AF263" s="412"/>
      <c r="AG263" s="412"/>
      <c r="AH263" s="412"/>
      <c r="AI263" s="412"/>
      <c r="AJ263" s="412"/>
      <c r="AK263" s="412"/>
      <c r="AL263" s="412"/>
      <c r="AM263" s="298">
        <f>SUM(Y263:AL263)</f>
        <v>1</v>
      </c>
    </row>
    <row r="264" spans="1:40" outlineLevel="1">
      <c r="B264" s="296" t="s">
        <v>291</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 t="shared" ref="Y264:AL264" si="68">Y263</f>
        <v>1</v>
      </c>
      <c r="Z264" s="413">
        <f t="shared" si="68"/>
        <v>0</v>
      </c>
      <c r="AA264" s="413">
        <f t="shared" si="68"/>
        <v>0</v>
      </c>
      <c r="AB264" s="413">
        <f t="shared" si="68"/>
        <v>0</v>
      </c>
      <c r="AC264" s="413">
        <f t="shared" si="68"/>
        <v>0</v>
      </c>
      <c r="AD264" s="413">
        <f t="shared" si="68"/>
        <v>0</v>
      </c>
      <c r="AE264" s="413">
        <f t="shared" si="68"/>
        <v>0</v>
      </c>
      <c r="AF264" s="413">
        <f t="shared" si="68"/>
        <v>0</v>
      </c>
      <c r="AG264" s="413">
        <f t="shared" si="68"/>
        <v>0</v>
      </c>
      <c r="AH264" s="413">
        <f t="shared" si="68"/>
        <v>0</v>
      </c>
      <c r="AI264" s="413">
        <f t="shared" si="68"/>
        <v>0</v>
      </c>
      <c r="AJ264" s="413">
        <f t="shared" si="68"/>
        <v>0</v>
      </c>
      <c r="AK264" s="413">
        <f t="shared" si="68"/>
        <v>0</v>
      </c>
      <c r="AL264" s="413">
        <f t="shared" si="68"/>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493</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498</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291</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69">Z267</f>
        <v>0</v>
      </c>
      <c r="AA268" s="413">
        <f t="shared" si="69"/>
        <v>0</v>
      </c>
      <c r="AB268" s="413">
        <f t="shared" si="69"/>
        <v>0</v>
      </c>
      <c r="AC268" s="413">
        <f t="shared" si="69"/>
        <v>0</v>
      </c>
      <c r="AD268" s="413">
        <f t="shared" si="69"/>
        <v>0</v>
      </c>
      <c r="AE268" s="413">
        <f t="shared" si="69"/>
        <v>0</v>
      </c>
      <c r="AF268" s="413">
        <f t="shared" si="69"/>
        <v>0</v>
      </c>
      <c r="AG268" s="413">
        <f t="shared" si="69"/>
        <v>0</v>
      </c>
      <c r="AH268" s="413">
        <f t="shared" si="69"/>
        <v>0</v>
      </c>
      <c r="AI268" s="413">
        <f t="shared" si="69"/>
        <v>0</v>
      </c>
      <c r="AJ268" s="413">
        <f t="shared" si="69"/>
        <v>0</v>
      </c>
      <c r="AK268" s="413">
        <f t="shared" si="69"/>
        <v>0</v>
      </c>
      <c r="AL268" s="413">
        <f t="shared" si="69"/>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494</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291</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0">Z270</f>
        <v>0</v>
      </c>
      <c r="AA271" s="413">
        <f t="shared" si="70"/>
        <v>0</v>
      </c>
      <c r="AB271" s="413">
        <f t="shared" si="70"/>
        <v>0</v>
      </c>
      <c r="AC271" s="413">
        <f t="shared" si="70"/>
        <v>0</v>
      </c>
      <c r="AD271" s="413">
        <f t="shared" si="70"/>
        <v>0</v>
      </c>
      <c r="AE271" s="413">
        <f t="shared" si="70"/>
        <v>0</v>
      </c>
      <c r="AF271" s="413">
        <f t="shared" si="70"/>
        <v>0</v>
      </c>
      <c r="AG271" s="413">
        <f t="shared" si="70"/>
        <v>0</v>
      </c>
      <c r="AH271" s="413">
        <f t="shared" si="70"/>
        <v>0</v>
      </c>
      <c r="AI271" s="413">
        <f t="shared" si="70"/>
        <v>0</v>
      </c>
      <c r="AJ271" s="413">
        <f t="shared" si="70"/>
        <v>0</v>
      </c>
      <c r="AK271" s="413">
        <f t="shared" si="70"/>
        <v>0</v>
      </c>
      <c r="AL271" s="413">
        <f t="shared" si="70"/>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499</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291</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1">Z274</f>
        <v>0</v>
      </c>
      <c r="AA275" s="413">
        <f t="shared" si="71"/>
        <v>0</v>
      </c>
      <c r="AB275" s="413">
        <f t="shared" si="71"/>
        <v>0</v>
      </c>
      <c r="AC275" s="413">
        <f t="shared" si="71"/>
        <v>0</v>
      </c>
      <c r="AD275" s="413">
        <f t="shared" si="71"/>
        <v>0</v>
      </c>
      <c r="AE275" s="413">
        <f t="shared" si="71"/>
        <v>0</v>
      </c>
      <c r="AF275" s="413">
        <f t="shared" si="71"/>
        <v>0</v>
      </c>
      <c r="AG275" s="413">
        <f t="shared" si="71"/>
        <v>0</v>
      </c>
      <c r="AH275" s="413">
        <f t="shared" si="71"/>
        <v>0</v>
      </c>
      <c r="AI275" s="413">
        <f t="shared" si="71"/>
        <v>0</v>
      </c>
      <c r="AJ275" s="413">
        <f t="shared" si="71"/>
        <v>0</v>
      </c>
      <c r="AK275" s="413">
        <f t="shared" si="71"/>
        <v>0</v>
      </c>
      <c r="AL275" s="413">
        <f t="shared" si="71"/>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outlineLevel="1">
      <c r="A277" s="524">
        <v>18</v>
      </c>
      <c r="B277" s="522"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outlineLevel="1">
      <c r="B278" s="296" t="s">
        <v>291</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2">Z277</f>
        <v>0</v>
      </c>
      <c r="AA278" s="413">
        <f t="shared" si="72"/>
        <v>0</v>
      </c>
      <c r="AB278" s="413">
        <f t="shared" si="72"/>
        <v>0</v>
      </c>
      <c r="AC278" s="413">
        <f t="shared" si="72"/>
        <v>0</v>
      </c>
      <c r="AD278" s="413">
        <f t="shared" si="72"/>
        <v>0</v>
      </c>
      <c r="AE278" s="413">
        <f t="shared" si="72"/>
        <v>0</v>
      </c>
      <c r="AF278" s="413">
        <f t="shared" si="72"/>
        <v>0</v>
      </c>
      <c r="AG278" s="413">
        <f t="shared" si="72"/>
        <v>0</v>
      </c>
      <c r="AH278" s="413">
        <f t="shared" si="72"/>
        <v>0</v>
      </c>
      <c r="AI278" s="413">
        <f t="shared" si="72"/>
        <v>0</v>
      </c>
      <c r="AJ278" s="413">
        <f t="shared" si="72"/>
        <v>0</v>
      </c>
      <c r="AK278" s="413">
        <f t="shared" si="72"/>
        <v>0</v>
      </c>
      <c r="AL278" s="413">
        <f t="shared" si="72"/>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291</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3">Z280</f>
        <v>0</v>
      </c>
      <c r="AA281" s="413">
        <f t="shared" si="73"/>
        <v>0</v>
      </c>
      <c r="AB281" s="413">
        <f t="shared" si="73"/>
        <v>0</v>
      </c>
      <c r="AC281" s="413">
        <f t="shared" si="73"/>
        <v>0</v>
      </c>
      <c r="AD281" s="413">
        <f t="shared" si="73"/>
        <v>0</v>
      </c>
      <c r="AE281" s="413">
        <f t="shared" si="73"/>
        <v>0</v>
      </c>
      <c r="AF281" s="413">
        <f t="shared" si="73"/>
        <v>0</v>
      </c>
      <c r="AG281" s="413">
        <f t="shared" si="73"/>
        <v>0</v>
      </c>
      <c r="AH281" s="413">
        <f t="shared" si="73"/>
        <v>0</v>
      </c>
      <c r="AI281" s="413">
        <f t="shared" si="73"/>
        <v>0</v>
      </c>
      <c r="AJ281" s="413">
        <f t="shared" si="73"/>
        <v>0</v>
      </c>
      <c r="AK281" s="413">
        <f t="shared" si="73"/>
        <v>0</v>
      </c>
      <c r="AL281" s="413">
        <f t="shared" si="73"/>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291</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Y283</f>
        <v>0</v>
      </c>
      <c r="Z284" s="413">
        <f t="shared" si="74"/>
        <v>0</v>
      </c>
      <c r="AA284" s="413">
        <f t="shared" si="74"/>
        <v>0</v>
      </c>
      <c r="AB284" s="413">
        <f t="shared" si="74"/>
        <v>0</v>
      </c>
      <c r="AC284" s="413">
        <f t="shared" si="74"/>
        <v>0</v>
      </c>
      <c r="AD284" s="413">
        <f t="shared" si="74"/>
        <v>0</v>
      </c>
      <c r="AE284" s="413">
        <f t="shared" si="74"/>
        <v>0</v>
      </c>
      <c r="AF284" s="413">
        <f t="shared" si="74"/>
        <v>0</v>
      </c>
      <c r="AG284" s="413">
        <f t="shared" si="74"/>
        <v>0</v>
      </c>
      <c r="AH284" s="413">
        <f t="shared" si="74"/>
        <v>0</v>
      </c>
      <c r="AI284" s="413">
        <f t="shared" si="74"/>
        <v>0</v>
      </c>
      <c r="AJ284" s="413">
        <f t="shared" si="74"/>
        <v>0</v>
      </c>
      <c r="AK284" s="413">
        <f t="shared" si="74"/>
        <v>0</v>
      </c>
      <c r="AL284" s="413">
        <f t="shared" si="74"/>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506</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502</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c r="E288" s="297"/>
      <c r="F288" s="297"/>
      <c r="G288" s="297"/>
      <c r="H288" s="297"/>
      <c r="I288" s="297"/>
      <c r="J288" s="297"/>
      <c r="K288" s="297"/>
      <c r="L288" s="297"/>
      <c r="M288" s="297"/>
      <c r="N288" s="293"/>
      <c r="O288" s="297"/>
      <c r="P288" s="297"/>
      <c r="Q288" s="297"/>
      <c r="R288" s="297"/>
      <c r="S288" s="297"/>
      <c r="T288" s="297"/>
      <c r="U288" s="297"/>
      <c r="V288" s="297"/>
      <c r="W288" s="297"/>
      <c r="X288" s="297"/>
      <c r="Y288" s="412"/>
      <c r="Z288" s="412"/>
      <c r="AA288" s="412"/>
      <c r="AB288" s="412"/>
      <c r="AC288" s="412"/>
      <c r="AD288" s="412"/>
      <c r="AE288" s="412"/>
      <c r="AF288" s="412"/>
      <c r="AG288" s="412"/>
      <c r="AH288" s="412"/>
      <c r="AI288" s="412"/>
      <c r="AJ288" s="412"/>
      <c r="AK288" s="412"/>
      <c r="AL288" s="412"/>
      <c r="AM288" s="298">
        <f>SUM(Y288:AL288)</f>
        <v>0</v>
      </c>
    </row>
    <row r="289" spans="1:39" outlineLevel="1">
      <c r="B289" s="296" t="s">
        <v>291</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 t="shared" ref="Y289:AL289" si="75">Y288</f>
        <v>0</v>
      </c>
      <c r="Z289" s="413">
        <f t="shared" si="75"/>
        <v>0</v>
      </c>
      <c r="AA289" s="413">
        <f t="shared" si="75"/>
        <v>0</v>
      </c>
      <c r="AB289" s="413">
        <f t="shared" si="75"/>
        <v>0</v>
      </c>
      <c r="AC289" s="413">
        <f t="shared" si="75"/>
        <v>0</v>
      </c>
      <c r="AD289" s="413">
        <f t="shared" si="75"/>
        <v>0</v>
      </c>
      <c r="AE289" s="413">
        <f t="shared" si="75"/>
        <v>0</v>
      </c>
      <c r="AF289" s="413">
        <f t="shared" si="75"/>
        <v>0</v>
      </c>
      <c r="AG289" s="413">
        <f t="shared" si="75"/>
        <v>0</v>
      </c>
      <c r="AH289" s="413">
        <f t="shared" si="75"/>
        <v>0</v>
      </c>
      <c r="AI289" s="413">
        <f t="shared" si="75"/>
        <v>0</v>
      </c>
      <c r="AJ289" s="413">
        <f t="shared" si="75"/>
        <v>0</v>
      </c>
      <c r="AK289" s="413">
        <f t="shared" si="75"/>
        <v>0</v>
      </c>
      <c r="AL289" s="413">
        <f t="shared" si="75"/>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c r="E291" s="297"/>
      <c r="F291" s="297"/>
      <c r="G291" s="297"/>
      <c r="H291" s="297"/>
      <c r="I291" s="297"/>
      <c r="J291" s="297"/>
      <c r="K291" s="297"/>
      <c r="L291" s="297"/>
      <c r="M291" s="297"/>
      <c r="N291" s="293"/>
      <c r="O291" s="297"/>
      <c r="P291" s="297"/>
      <c r="Q291" s="297"/>
      <c r="R291" s="297"/>
      <c r="S291" s="297"/>
      <c r="T291" s="297"/>
      <c r="U291" s="297"/>
      <c r="V291" s="297"/>
      <c r="W291" s="297"/>
      <c r="X291" s="297"/>
      <c r="Y291" s="412"/>
      <c r="Z291" s="412"/>
      <c r="AA291" s="412"/>
      <c r="AB291" s="412"/>
      <c r="AC291" s="412"/>
      <c r="AD291" s="412"/>
      <c r="AE291" s="412"/>
      <c r="AF291" s="412"/>
      <c r="AG291" s="412"/>
      <c r="AH291" s="412"/>
      <c r="AI291" s="412"/>
      <c r="AJ291" s="412"/>
      <c r="AK291" s="412"/>
      <c r="AL291" s="412"/>
      <c r="AM291" s="298">
        <f>SUM(Y291:AL291)</f>
        <v>0</v>
      </c>
    </row>
    <row r="292" spans="1:39" outlineLevel="1">
      <c r="B292" s="296" t="s">
        <v>291</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 t="shared" ref="Y292:AL292" si="76">Y291</f>
        <v>0</v>
      </c>
      <c r="Z292" s="413">
        <f t="shared" si="76"/>
        <v>0</v>
      </c>
      <c r="AA292" s="413">
        <f t="shared" si="76"/>
        <v>0</v>
      </c>
      <c r="AB292" s="413">
        <f t="shared" si="76"/>
        <v>0</v>
      </c>
      <c r="AC292" s="413">
        <f t="shared" si="76"/>
        <v>0</v>
      </c>
      <c r="AD292" s="413">
        <f t="shared" si="76"/>
        <v>0</v>
      </c>
      <c r="AE292" s="413">
        <f t="shared" si="76"/>
        <v>0</v>
      </c>
      <c r="AF292" s="413">
        <f t="shared" si="76"/>
        <v>0</v>
      </c>
      <c r="AG292" s="413">
        <f t="shared" si="76"/>
        <v>0</v>
      </c>
      <c r="AH292" s="413">
        <f t="shared" si="76"/>
        <v>0</v>
      </c>
      <c r="AI292" s="413">
        <f t="shared" si="76"/>
        <v>0</v>
      </c>
      <c r="AJ292" s="413">
        <f t="shared" si="76"/>
        <v>0</v>
      </c>
      <c r="AK292" s="413">
        <f t="shared" si="76"/>
        <v>0</v>
      </c>
      <c r="AL292" s="413">
        <f t="shared" si="76"/>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291</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 t="shared" ref="Y295:AL295" si="77">Y294</f>
        <v>0</v>
      </c>
      <c r="Z295" s="413">
        <f t="shared" si="77"/>
        <v>0</v>
      </c>
      <c r="AA295" s="413">
        <f t="shared" si="77"/>
        <v>0</v>
      </c>
      <c r="AB295" s="413">
        <f t="shared" si="77"/>
        <v>0</v>
      </c>
      <c r="AC295" s="413">
        <f t="shared" si="77"/>
        <v>0</v>
      </c>
      <c r="AD295" s="413">
        <f t="shared" si="77"/>
        <v>0</v>
      </c>
      <c r="AE295" s="413">
        <f t="shared" si="77"/>
        <v>0</v>
      </c>
      <c r="AF295" s="413">
        <f t="shared" si="77"/>
        <v>0</v>
      </c>
      <c r="AG295" s="413">
        <f t="shared" si="77"/>
        <v>0</v>
      </c>
      <c r="AH295" s="413">
        <f t="shared" si="77"/>
        <v>0</v>
      </c>
      <c r="AI295" s="413">
        <f t="shared" si="77"/>
        <v>0</v>
      </c>
      <c r="AJ295" s="413">
        <f t="shared" si="77"/>
        <v>0</v>
      </c>
      <c r="AK295" s="413">
        <f t="shared" si="77"/>
        <v>0</v>
      </c>
      <c r="AL295" s="413">
        <f t="shared" si="77"/>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outlineLevel="1">
      <c r="B298" s="296" t="s">
        <v>291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 t="shared" ref="Y298:AL298" si="78">Y297</f>
        <v>0</v>
      </c>
      <c r="Z298" s="413">
        <f t="shared" si="78"/>
        <v>0</v>
      </c>
      <c r="AA298" s="413">
        <f t="shared" si="78"/>
        <v>0</v>
      </c>
      <c r="AB298" s="413">
        <f t="shared" si="78"/>
        <v>0</v>
      </c>
      <c r="AC298" s="413">
        <f t="shared" si="78"/>
        <v>0</v>
      </c>
      <c r="AD298" s="413">
        <f t="shared" si="78"/>
        <v>0</v>
      </c>
      <c r="AE298" s="413">
        <f t="shared" si="78"/>
        <v>0</v>
      </c>
      <c r="AF298" s="413">
        <f t="shared" si="78"/>
        <v>0</v>
      </c>
      <c r="AG298" s="413">
        <f t="shared" si="78"/>
        <v>0</v>
      </c>
      <c r="AH298" s="413">
        <f t="shared" si="78"/>
        <v>0</v>
      </c>
      <c r="AI298" s="413">
        <f t="shared" si="78"/>
        <v>0</v>
      </c>
      <c r="AJ298" s="413">
        <f t="shared" si="78"/>
        <v>0</v>
      </c>
      <c r="AK298" s="413">
        <f t="shared" si="78"/>
        <v>0</v>
      </c>
      <c r="AL298" s="413">
        <f t="shared" si="78"/>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503</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8"/>
      <c r="Z301" s="412"/>
      <c r="AA301" s="412"/>
      <c r="AB301" s="412"/>
      <c r="AC301" s="412"/>
      <c r="AD301" s="412"/>
      <c r="AE301" s="412"/>
      <c r="AF301" s="412"/>
      <c r="AG301" s="417"/>
      <c r="AH301" s="417"/>
      <c r="AI301" s="417"/>
      <c r="AJ301" s="417"/>
      <c r="AK301" s="417"/>
      <c r="AL301" s="417"/>
      <c r="AM301" s="298">
        <f>SUM(Y301:AL301)</f>
        <v>0</v>
      </c>
    </row>
    <row r="302" spans="1:39" outlineLevel="1">
      <c r="B302" s="296" t="s">
        <v>291</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 t="shared" ref="Y302:AL302" si="79">Y301</f>
        <v>0</v>
      </c>
      <c r="Z302" s="413">
        <f t="shared" si="79"/>
        <v>0</v>
      </c>
      <c r="AA302" s="413">
        <f t="shared" si="79"/>
        <v>0</v>
      </c>
      <c r="AB302" s="413">
        <f t="shared" si="79"/>
        <v>0</v>
      </c>
      <c r="AC302" s="413">
        <f t="shared" si="79"/>
        <v>0</v>
      </c>
      <c r="AD302" s="413">
        <f t="shared" si="79"/>
        <v>0</v>
      </c>
      <c r="AE302" s="413">
        <f t="shared" si="79"/>
        <v>0</v>
      </c>
      <c r="AF302" s="413">
        <f t="shared" si="79"/>
        <v>0</v>
      </c>
      <c r="AG302" s="413">
        <f t="shared" si="79"/>
        <v>0</v>
      </c>
      <c r="AH302" s="413">
        <f t="shared" si="79"/>
        <v>0</v>
      </c>
      <c r="AI302" s="413">
        <f t="shared" si="79"/>
        <v>0</v>
      </c>
      <c r="AJ302" s="413">
        <f t="shared" si="79"/>
        <v>0</v>
      </c>
      <c r="AK302" s="413">
        <f t="shared" si="79"/>
        <v>0</v>
      </c>
      <c r="AL302" s="413">
        <f t="shared" si="79"/>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c r="E304" s="297"/>
      <c r="F304" s="297"/>
      <c r="G304" s="297"/>
      <c r="H304" s="297"/>
      <c r="I304" s="297"/>
      <c r="J304" s="297"/>
      <c r="K304" s="297"/>
      <c r="L304" s="297"/>
      <c r="M304" s="297"/>
      <c r="N304" s="297">
        <v>12</v>
      </c>
      <c r="O304" s="297"/>
      <c r="P304" s="297"/>
      <c r="Q304" s="297"/>
      <c r="R304" s="297"/>
      <c r="S304" s="297"/>
      <c r="T304" s="297"/>
      <c r="U304" s="297"/>
      <c r="V304" s="297"/>
      <c r="W304" s="297"/>
      <c r="X304" s="297"/>
      <c r="Y304" s="428"/>
      <c r="Z304" s="412"/>
      <c r="AA304" s="412"/>
      <c r="AB304" s="412"/>
      <c r="AC304" s="412"/>
      <c r="AD304" s="412"/>
      <c r="AE304" s="412"/>
      <c r="AF304" s="412"/>
      <c r="AG304" s="417"/>
      <c r="AH304" s="417"/>
      <c r="AI304" s="417"/>
      <c r="AJ304" s="417"/>
      <c r="AK304" s="417"/>
      <c r="AL304" s="417"/>
      <c r="AM304" s="298">
        <f>SUM(Y304:AL304)</f>
        <v>0</v>
      </c>
    </row>
    <row r="305" spans="1:39" outlineLevel="1">
      <c r="B305" s="296" t="s">
        <v>291</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3">
        <f t="shared" ref="Y305:AL305" si="80">Y304</f>
        <v>0</v>
      </c>
      <c r="Z305" s="413">
        <f t="shared" si="80"/>
        <v>0</v>
      </c>
      <c r="AA305" s="413">
        <f t="shared" si="80"/>
        <v>0</v>
      </c>
      <c r="AB305" s="413">
        <f t="shared" si="80"/>
        <v>0</v>
      </c>
      <c r="AC305" s="413">
        <f t="shared" si="80"/>
        <v>0</v>
      </c>
      <c r="AD305" s="413">
        <f t="shared" si="80"/>
        <v>0</v>
      </c>
      <c r="AE305" s="413">
        <f t="shared" si="80"/>
        <v>0</v>
      </c>
      <c r="AF305" s="413">
        <f t="shared" si="80"/>
        <v>0</v>
      </c>
      <c r="AG305" s="413">
        <f t="shared" si="80"/>
        <v>0</v>
      </c>
      <c r="AH305" s="413">
        <f t="shared" si="80"/>
        <v>0</v>
      </c>
      <c r="AI305" s="413">
        <f t="shared" si="80"/>
        <v>0</v>
      </c>
      <c r="AJ305" s="413">
        <f t="shared" si="80"/>
        <v>0</v>
      </c>
      <c r="AK305" s="413">
        <f t="shared" si="80"/>
        <v>0</v>
      </c>
      <c r="AL305" s="413">
        <f t="shared" si="80"/>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outlineLevel="1">
      <c r="B308" s="296" t="s">
        <v>291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 t="shared" ref="Y308:AL308" si="81">Y307</f>
        <v>0</v>
      </c>
      <c r="Z308" s="413">
        <f t="shared" si="81"/>
        <v>0</v>
      </c>
      <c r="AA308" s="413">
        <f t="shared" si="81"/>
        <v>0</v>
      </c>
      <c r="AB308" s="413">
        <f t="shared" si="81"/>
        <v>0</v>
      </c>
      <c r="AC308" s="413">
        <f t="shared" si="81"/>
        <v>0</v>
      </c>
      <c r="AD308" s="413">
        <f t="shared" si="81"/>
        <v>0</v>
      </c>
      <c r="AE308" s="413">
        <f t="shared" si="81"/>
        <v>0</v>
      </c>
      <c r="AF308" s="413">
        <f t="shared" si="81"/>
        <v>0</v>
      </c>
      <c r="AG308" s="413">
        <f t="shared" si="81"/>
        <v>0</v>
      </c>
      <c r="AH308" s="413">
        <f t="shared" si="81"/>
        <v>0</v>
      </c>
      <c r="AI308" s="413">
        <f t="shared" si="81"/>
        <v>0</v>
      </c>
      <c r="AJ308" s="413">
        <f t="shared" si="81"/>
        <v>0</v>
      </c>
      <c r="AK308" s="413">
        <f t="shared" si="81"/>
        <v>0</v>
      </c>
      <c r="AL308" s="413">
        <f t="shared" si="81"/>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outlineLevel="1">
      <c r="B311" s="296" t="s">
        <v>291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 t="shared" ref="Y311:AL311" si="82">Y310</f>
        <v>0</v>
      </c>
      <c r="Z311" s="413">
        <f t="shared" si="82"/>
        <v>0</v>
      </c>
      <c r="AA311" s="413">
        <f t="shared" si="82"/>
        <v>0</v>
      </c>
      <c r="AB311" s="413">
        <f t="shared" si="82"/>
        <v>0</v>
      </c>
      <c r="AC311" s="413">
        <f t="shared" si="82"/>
        <v>0</v>
      </c>
      <c r="AD311" s="413">
        <f t="shared" si="82"/>
        <v>0</v>
      </c>
      <c r="AE311" s="413">
        <f t="shared" si="82"/>
        <v>0</v>
      </c>
      <c r="AF311" s="413">
        <f t="shared" si="82"/>
        <v>0</v>
      </c>
      <c r="AG311" s="413">
        <f t="shared" si="82"/>
        <v>0</v>
      </c>
      <c r="AH311" s="413">
        <f t="shared" si="82"/>
        <v>0</v>
      </c>
      <c r="AI311" s="413">
        <f t="shared" si="82"/>
        <v>0</v>
      </c>
      <c r="AJ311" s="413">
        <f t="shared" si="82"/>
        <v>0</v>
      </c>
      <c r="AK311" s="413">
        <f t="shared" si="82"/>
        <v>0</v>
      </c>
      <c r="AL311" s="413">
        <f t="shared" si="82"/>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291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 t="shared" ref="Y314:AL314" si="83">Y313</f>
        <v>0</v>
      </c>
      <c r="Z314" s="413">
        <f t="shared" si="83"/>
        <v>0</v>
      </c>
      <c r="AA314" s="413">
        <f t="shared" si="83"/>
        <v>0</v>
      </c>
      <c r="AB314" s="413">
        <f t="shared" si="83"/>
        <v>0</v>
      </c>
      <c r="AC314" s="413">
        <f t="shared" si="83"/>
        <v>0</v>
      </c>
      <c r="AD314" s="413">
        <f t="shared" si="83"/>
        <v>0</v>
      </c>
      <c r="AE314" s="413">
        <f t="shared" si="83"/>
        <v>0</v>
      </c>
      <c r="AF314" s="413">
        <f t="shared" si="83"/>
        <v>0</v>
      </c>
      <c r="AG314" s="413">
        <f t="shared" si="83"/>
        <v>0</v>
      </c>
      <c r="AH314" s="413">
        <f t="shared" si="83"/>
        <v>0</v>
      </c>
      <c r="AI314" s="413">
        <f t="shared" si="83"/>
        <v>0</v>
      </c>
      <c r="AJ314" s="413">
        <f t="shared" si="83"/>
        <v>0</v>
      </c>
      <c r="AK314" s="413">
        <f t="shared" si="83"/>
        <v>0</v>
      </c>
      <c r="AL314" s="413">
        <f t="shared" si="83"/>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291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 t="shared" ref="Y317:AL317" si="84">Y316</f>
        <v>0</v>
      </c>
      <c r="Z317" s="413">
        <f t="shared" si="84"/>
        <v>0</v>
      </c>
      <c r="AA317" s="413">
        <f t="shared" si="84"/>
        <v>0</v>
      </c>
      <c r="AB317" s="413">
        <f t="shared" si="84"/>
        <v>0</v>
      </c>
      <c r="AC317" s="413">
        <f t="shared" si="84"/>
        <v>0</v>
      </c>
      <c r="AD317" s="413">
        <f t="shared" si="84"/>
        <v>0</v>
      </c>
      <c r="AE317" s="413">
        <f t="shared" si="84"/>
        <v>0</v>
      </c>
      <c r="AF317" s="413">
        <f t="shared" si="84"/>
        <v>0</v>
      </c>
      <c r="AG317" s="413">
        <f t="shared" si="84"/>
        <v>0</v>
      </c>
      <c r="AH317" s="413">
        <f t="shared" si="84"/>
        <v>0</v>
      </c>
      <c r="AI317" s="413">
        <f t="shared" si="84"/>
        <v>0</v>
      </c>
      <c r="AJ317" s="413">
        <f t="shared" si="84"/>
        <v>0</v>
      </c>
      <c r="AK317" s="413">
        <f t="shared" si="84"/>
        <v>0</v>
      </c>
      <c r="AL317" s="413">
        <f t="shared" si="84"/>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291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 t="shared" ref="Y320:AL320" si="85">Y319</f>
        <v>0</v>
      </c>
      <c r="Z320" s="413">
        <f t="shared" si="85"/>
        <v>0</v>
      </c>
      <c r="AA320" s="413">
        <f t="shared" si="85"/>
        <v>0</v>
      </c>
      <c r="AB320" s="413">
        <f t="shared" si="85"/>
        <v>0</v>
      </c>
      <c r="AC320" s="413">
        <f t="shared" si="85"/>
        <v>0</v>
      </c>
      <c r="AD320" s="413">
        <f t="shared" si="85"/>
        <v>0</v>
      </c>
      <c r="AE320" s="413">
        <f t="shared" si="85"/>
        <v>0</v>
      </c>
      <c r="AF320" s="413">
        <f t="shared" si="85"/>
        <v>0</v>
      </c>
      <c r="AG320" s="413">
        <f t="shared" si="85"/>
        <v>0</v>
      </c>
      <c r="AH320" s="413">
        <f t="shared" si="85"/>
        <v>0</v>
      </c>
      <c r="AI320" s="413">
        <f t="shared" si="85"/>
        <v>0</v>
      </c>
      <c r="AJ320" s="413">
        <f t="shared" si="85"/>
        <v>0</v>
      </c>
      <c r="AK320" s="413">
        <f t="shared" si="85"/>
        <v>0</v>
      </c>
      <c r="AL320" s="413">
        <f t="shared" si="85"/>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outlineLevel="1">
      <c r="B323" s="296" t="s">
        <v>291</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 t="shared" ref="Y323:AL323" si="86">Y322</f>
        <v>0</v>
      </c>
      <c r="Z323" s="413">
        <f t="shared" si="86"/>
        <v>0</v>
      </c>
      <c r="AA323" s="413">
        <f t="shared" si="86"/>
        <v>0</v>
      </c>
      <c r="AB323" s="413">
        <f t="shared" si="86"/>
        <v>0</v>
      </c>
      <c r="AC323" s="413">
        <f t="shared" si="86"/>
        <v>0</v>
      </c>
      <c r="AD323" s="413">
        <f t="shared" si="86"/>
        <v>0</v>
      </c>
      <c r="AE323" s="413">
        <f t="shared" si="86"/>
        <v>0</v>
      </c>
      <c r="AF323" s="413">
        <f t="shared" si="86"/>
        <v>0</v>
      </c>
      <c r="AG323" s="413">
        <f t="shared" si="86"/>
        <v>0</v>
      </c>
      <c r="AH323" s="413">
        <f t="shared" si="86"/>
        <v>0</v>
      </c>
      <c r="AI323" s="413">
        <f t="shared" si="86"/>
        <v>0</v>
      </c>
      <c r="AJ323" s="413">
        <f t="shared" si="86"/>
        <v>0</v>
      </c>
      <c r="AK323" s="413">
        <f t="shared" si="86"/>
        <v>0</v>
      </c>
      <c r="AL323" s="413">
        <f t="shared" si="86"/>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504</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291</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 t="shared" ref="Y327:AL327" si="87">Y326</f>
        <v>0</v>
      </c>
      <c r="Z327" s="413">
        <f t="shared" si="87"/>
        <v>0</v>
      </c>
      <c r="AA327" s="413">
        <f t="shared" si="87"/>
        <v>0</v>
      </c>
      <c r="AB327" s="413">
        <f t="shared" si="87"/>
        <v>0</v>
      </c>
      <c r="AC327" s="413">
        <f t="shared" si="87"/>
        <v>0</v>
      </c>
      <c r="AD327" s="413">
        <f t="shared" si="87"/>
        <v>0</v>
      </c>
      <c r="AE327" s="413">
        <f t="shared" si="87"/>
        <v>0</v>
      </c>
      <c r="AF327" s="413">
        <f t="shared" si="87"/>
        <v>0</v>
      </c>
      <c r="AG327" s="413">
        <f t="shared" si="87"/>
        <v>0</v>
      </c>
      <c r="AH327" s="413">
        <f t="shared" si="87"/>
        <v>0</v>
      </c>
      <c r="AI327" s="413">
        <f t="shared" si="87"/>
        <v>0</v>
      </c>
      <c r="AJ327" s="413">
        <f t="shared" si="87"/>
        <v>0</v>
      </c>
      <c r="AK327" s="413">
        <f t="shared" si="87"/>
        <v>0</v>
      </c>
      <c r="AL327" s="413">
        <f t="shared" si="87"/>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291</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 t="shared" ref="Y330:AL330" si="88">Y329</f>
        <v>0</v>
      </c>
      <c r="Z330" s="413">
        <f t="shared" si="88"/>
        <v>0</v>
      </c>
      <c r="AA330" s="413">
        <f t="shared" si="88"/>
        <v>0</v>
      </c>
      <c r="AB330" s="413">
        <f t="shared" si="88"/>
        <v>0</v>
      </c>
      <c r="AC330" s="413">
        <f t="shared" si="88"/>
        <v>0</v>
      </c>
      <c r="AD330" s="413">
        <f t="shared" si="88"/>
        <v>0</v>
      </c>
      <c r="AE330" s="413">
        <f t="shared" si="88"/>
        <v>0</v>
      </c>
      <c r="AF330" s="413">
        <f t="shared" si="88"/>
        <v>0</v>
      </c>
      <c r="AG330" s="413">
        <f t="shared" si="88"/>
        <v>0</v>
      </c>
      <c r="AH330" s="413">
        <f t="shared" si="88"/>
        <v>0</v>
      </c>
      <c r="AI330" s="413">
        <f t="shared" si="88"/>
        <v>0</v>
      </c>
      <c r="AJ330" s="413">
        <f t="shared" si="88"/>
        <v>0</v>
      </c>
      <c r="AK330" s="413">
        <f t="shared" si="88"/>
        <v>0</v>
      </c>
      <c r="AL330" s="413">
        <f t="shared" si="88"/>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291</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 t="shared" ref="Y333:AL333" si="89">Y332</f>
        <v>0</v>
      </c>
      <c r="Z333" s="413">
        <f t="shared" si="89"/>
        <v>0</v>
      </c>
      <c r="AA333" s="413">
        <f t="shared" si="89"/>
        <v>0</v>
      </c>
      <c r="AB333" s="413">
        <f t="shared" si="89"/>
        <v>0</v>
      </c>
      <c r="AC333" s="413">
        <f t="shared" si="89"/>
        <v>0</v>
      </c>
      <c r="AD333" s="413">
        <f t="shared" si="89"/>
        <v>0</v>
      </c>
      <c r="AE333" s="413">
        <f t="shared" si="89"/>
        <v>0</v>
      </c>
      <c r="AF333" s="413">
        <f t="shared" si="89"/>
        <v>0</v>
      </c>
      <c r="AG333" s="413">
        <f t="shared" si="89"/>
        <v>0</v>
      </c>
      <c r="AH333" s="413">
        <f t="shared" si="89"/>
        <v>0</v>
      </c>
      <c r="AI333" s="413">
        <f t="shared" si="89"/>
        <v>0</v>
      </c>
      <c r="AJ333" s="413">
        <f t="shared" si="89"/>
        <v>0</v>
      </c>
      <c r="AK333" s="413">
        <f t="shared" si="89"/>
        <v>0</v>
      </c>
      <c r="AL333" s="413">
        <f t="shared" si="89"/>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505</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291</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 t="shared" ref="Y337:AL337" si="90">Y336</f>
        <v>0</v>
      </c>
      <c r="Z337" s="413">
        <f t="shared" si="90"/>
        <v>0</v>
      </c>
      <c r="AA337" s="413">
        <f t="shared" si="90"/>
        <v>0</v>
      </c>
      <c r="AB337" s="413">
        <f t="shared" si="90"/>
        <v>0</v>
      </c>
      <c r="AC337" s="413">
        <f t="shared" si="90"/>
        <v>0</v>
      </c>
      <c r="AD337" s="413">
        <f t="shared" si="90"/>
        <v>0</v>
      </c>
      <c r="AE337" s="413">
        <f t="shared" si="90"/>
        <v>0</v>
      </c>
      <c r="AF337" s="413">
        <f t="shared" si="90"/>
        <v>0</v>
      </c>
      <c r="AG337" s="413">
        <f t="shared" si="90"/>
        <v>0</v>
      </c>
      <c r="AH337" s="413">
        <f t="shared" si="90"/>
        <v>0</v>
      </c>
      <c r="AI337" s="413">
        <f t="shared" si="90"/>
        <v>0</v>
      </c>
      <c r="AJ337" s="413">
        <f t="shared" si="90"/>
        <v>0</v>
      </c>
      <c r="AK337" s="413">
        <f t="shared" si="90"/>
        <v>0</v>
      </c>
      <c r="AL337" s="413">
        <f t="shared" si="90"/>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291</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 t="shared" ref="Y340:AL340" si="91">Y339</f>
        <v>0</v>
      </c>
      <c r="Z340" s="413">
        <f t="shared" si="91"/>
        <v>0</v>
      </c>
      <c r="AA340" s="413">
        <f t="shared" si="91"/>
        <v>0</v>
      </c>
      <c r="AB340" s="413">
        <f t="shared" si="91"/>
        <v>0</v>
      </c>
      <c r="AC340" s="413">
        <f t="shared" si="91"/>
        <v>0</v>
      </c>
      <c r="AD340" s="413">
        <f t="shared" si="91"/>
        <v>0</v>
      </c>
      <c r="AE340" s="413">
        <f t="shared" si="91"/>
        <v>0</v>
      </c>
      <c r="AF340" s="413">
        <f t="shared" si="91"/>
        <v>0</v>
      </c>
      <c r="AG340" s="413">
        <f t="shared" si="91"/>
        <v>0</v>
      </c>
      <c r="AH340" s="413">
        <f t="shared" si="91"/>
        <v>0</v>
      </c>
      <c r="AI340" s="413">
        <f t="shared" si="91"/>
        <v>0</v>
      </c>
      <c r="AJ340" s="413">
        <f t="shared" si="91"/>
        <v>0</v>
      </c>
      <c r="AK340" s="413">
        <f t="shared" si="91"/>
        <v>0</v>
      </c>
      <c r="AL340" s="413">
        <f t="shared" si="91"/>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291</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 t="shared" ref="Y343:AL343" si="92">Y342</f>
        <v>0</v>
      </c>
      <c r="Z343" s="413">
        <f t="shared" si="92"/>
        <v>0</v>
      </c>
      <c r="AA343" s="413">
        <f t="shared" si="92"/>
        <v>0</v>
      </c>
      <c r="AB343" s="413">
        <f t="shared" si="92"/>
        <v>0</v>
      </c>
      <c r="AC343" s="413">
        <f t="shared" si="92"/>
        <v>0</v>
      </c>
      <c r="AD343" s="413">
        <f t="shared" si="92"/>
        <v>0</v>
      </c>
      <c r="AE343" s="413">
        <f t="shared" si="92"/>
        <v>0</v>
      </c>
      <c r="AF343" s="413">
        <f t="shared" si="92"/>
        <v>0</v>
      </c>
      <c r="AG343" s="413">
        <f t="shared" si="92"/>
        <v>0</v>
      </c>
      <c r="AH343" s="413">
        <f t="shared" si="92"/>
        <v>0</v>
      </c>
      <c r="AI343" s="413">
        <f t="shared" si="92"/>
        <v>0</v>
      </c>
      <c r="AJ343" s="413">
        <f t="shared" si="92"/>
        <v>0</v>
      </c>
      <c r="AK343" s="413">
        <f t="shared" si="92"/>
        <v>0</v>
      </c>
      <c r="AL343" s="413">
        <f t="shared" si="92"/>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291</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 t="shared" ref="Y346:AL346" si="93">Y345</f>
        <v>0</v>
      </c>
      <c r="Z346" s="413">
        <f t="shared" si="93"/>
        <v>0</v>
      </c>
      <c r="AA346" s="413">
        <f t="shared" si="93"/>
        <v>0</v>
      </c>
      <c r="AB346" s="413">
        <f t="shared" si="93"/>
        <v>0</v>
      </c>
      <c r="AC346" s="413">
        <f t="shared" si="93"/>
        <v>0</v>
      </c>
      <c r="AD346" s="413">
        <f t="shared" si="93"/>
        <v>0</v>
      </c>
      <c r="AE346" s="413">
        <f t="shared" si="93"/>
        <v>0</v>
      </c>
      <c r="AF346" s="413">
        <f t="shared" si="93"/>
        <v>0</v>
      </c>
      <c r="AG346" s="413">
        <f t="shared" si="93"/>
        <v>0</v>
      </c>
      <c r="AH346" s="413">
        <f t="shared" si="93"/>
        <v>0</v>
      </c>
      <c r="AI346" s="413">
        <f t="shared" si="93"/>
        <v>0</v>
      </c>
      <c r="AJ346" s="413">
        <f t="shared" si="93"/>
        <v>0</v>
      </c>
      <c r="AK346" s="413">
        <f t="shared" si="93"/>
        <v>0</v>
      </c>
      <c r="AL346" s="413">
        <f t="shared" si="93"/>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291</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 t="shared" ref="Y349:AL349" si="94">Y348</f>
        <v>0</v>
      </c>
      <c r="Z349" s="413">
        <f t="shared" si="94"/>
        <v>0</v>
      </c>
      <c r="AA349" s="413">
        <f t="shared" si="94"/>
        <v>0</v>
      </c>
      <c r="AB349" s="413">
        <f t="shared" si="94"/>
        <v>0</v>
      </c>
      <c r="AC349" s="413">
        <f t="shared" si="94"/>
        <v>0</v>
      </c>
      <c r="AD349" s="413">
        <f t="shared" si="94"/>
        <v>0</v>
      </c>
      <c r="AE349" s="413">
        <f t="shared" si="94"/>
        <v>0</v>
      </c>
      <c r="AF349" s="413">
        <f t="shared" si="94"/>
        <v>0</v>
      </c>
      <c r="AG349" s="413">
        <f t="shared" si="94"/>
        <v>0</v>
      </c>
      <c r="AH349" s="413">
        <f t="shared" si="94"/>
        <v>0</v>
      </c>
      <c r="AI349" s="413">
        <f t="shared" si="94"/>
        <v>0</v>
      </c>
      <c r="AJ349" s="413">
        <f t="shared" si="94"/>
        <v>0</v>
      </c>
      <c r="AK349" s="413">
        <f t="shared" si="94"/>
        <v>0</v>
      </c>
      <c r="AL349" s="413">
        <f t="shared" si="94"/>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291</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 t="shared" ref="Y352:AL352" si="95">Y351</f>
        <v>0</v>
      </c>
      <c r="Z352" s="413">
        <f t="shared" si="95"/>
        <v>0</v>
      </c>
      <c r="AA352" s="413">
        <f t="shared" si="95"/>
        <v>0</v>
      </c>
      <c r="AB352" s="413">
        <f t="shared" si="95"/>
        <v>0</v>
      </c>
      <c r="AC352" s="413">
        <f t="shared" si="95"/>
        <v>0</v>
      </c>
      <c r="AD352" s="413">
        <f t="shared" si="95"/>
        <v>0</v>
      </c>
      <c r="AE352" s="413">
        <f t="shared" si="95"/>
        <v>0</v>
      </c>
      <c r="AF352" s="413">
        <f t="shared" si="95"/>
        <v>0</v>
      </c>
      <c r="AG352" s="413">
        <f t="shared" si="95"/>
        <v>0</v>
      </c>
      <c r="AH352" s="413">
        <f t="shared" si="95"/>
        <v>0</v>
      </c>
      <c r="AI352" s="413">
        <f t="shared" si="95"/>
        <v>0</v>
      </c>
      <c r="AJ352" s="413">
        <f t="shared" si="95"/>
        <v>0</v>
      </c>
      <c r="AK352" s="413">
        <f t="shared" si="95"/>
        <v>0</v>
      </c>
      <c r="AL352" s="413">
        <f t="shared" si="95"/>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outlineLevel="1">
      <c r="B355" s="296" t="s">
        <v>291</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 t="shared" ref="Y355:AL355" si="96">Y354</f>
        <v>0</v>
      </c>
      <c r="Z355" s="413">
        <f t="shared" si="96"/>
        <v>0</v>
      </c>
      <c r="AA355" s="413">
        <f t="shared" si="96"/>
        <v>0</v>
      </c>
      <c r="AB355" s="413">
        <f t="shared" si="96"/>
        <v>0</v>
      </c>
      <c r="AC355" s="413">
        <f t="shared" si="96"/>
        <v>0</v>
      </c>
      <c r="AD355" s="413">
        <f t="shared" si="96"/>
        <v>0</v>
      </c>
      <c r="AE355" s="413">
        <f t="shared" si="96"/>
        <v>0</v>
      </c>
      <c r="AF355" s="413">
        <f t="shared" si="96"/>
        <v>0</v>
      </c>
      <c r="AG355" s="413">
        <f t="shared" si="96"/>
        <v>0</v>
      </c>
      <c r="AH355" s="413">
        <f t="shared" si="96"/>
        <v>0</v>
      </c>
      <c r="AI355" s="413">
        <f t="shared" si="96"/>
        <v>0</v>
      </c>
      <c r="AJ355" s="413">
        <f t="shared" si="96"/>
        <v>0</v>
      </c>
      <c r="AK355" s="413">
        <f t="shared" si="96"/>
        <v>0</v>
      </c>
      <c r="AL355" s="413">
        <f t="shared" si="96"/>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291</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 t="shared" ref="Y358:AL358" si="97">Y357</f>
        <v>0</v>
      </c>
      <c r="Z358" s="413">
        <f t="shared" si="97"/>
        <v>0</v>
      </c>
      <c r="AA358" s="413">
        <f t="shared" si="97"/>
        <v>0</v>
      </c>
      <c r="AB358" s="413">
        <f t="shared" si="97"/>
        <v>0</v>
      </c>
      <c r="AC358" s="413">
        <f t="shared" si="97"/>
        <v>0</v>
      </c>
      <c r="AD358" s="413">
        <f t="shared" si="97"/>
        <v>0</v>
      </c>
      <c r="AE358" s="413">
        <f t="shared" si="97"/>
        <v>0</v>
      </c>
      <c r="AF358" s="413">
        <f t="shared" si="97"/>
        <v>0</v>
      </c>
      <c r="AG358" s="413">
        <f t="shared" si="97"/>
        <v>0</v>
      </c>
      <c r="AH358" s="413">
        <f t="shared" si="97"/>
        <v>0</v>
      </c>
      <c r="AI358" s="413">
        <f t="shared" si="97"/>
        <v>0</v>
      </c>
      <c r="AJ358" s="413">
        <f t="shared" si="97"/>
        <v>0</v>
      </c>
      <c r="AK358" s="413">
        <f t="shared" si="97"/>
        <v>0</v>
      </c>
      <c r="AL358" s="413">
        <f t="shared" si="97"/>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291</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 t="shared" ref="Y361:AL361" si="98">Y360</f>
        <v>0</v>
      </c>
      <c r="Z361" s="413">
        <f t="shared" si="98"/>
        <v>0</v>
      </c>
      <c r="AA361" s="413">
        <f t="shared" si="98"/>
        <v>0</v>
      </c>
      <c r="AB361" s="413">
        <f t="shared" si="98"/>
        <v>0</v>
      </c>
      <c r="AC361" s="413">
        <f t="shared" si="98"/>
        <v>0</v>
      </c>
      <c r="AD361" s="413">
        <f t="shared" si="98"/>
        <v>0</v>
      </c>
      <c r="AE361" s="413">
        <f t="shared" si="98"/>
        <v>0</v>
      </c>
      <c r="AF361" s="413">
        <f t="shared" si="98"/>
        <v>0</v>
      </c>
      <c r="AG361" s="413">
        <f t="shared" si="98"/>
        <v>0</v>
      </c>
      <c r="AH361" s="413">
        <f t="shared" si="98"/>
        <v>0</v>
      </c>
      <c r="AI361" s="413">
        <f t="shared" si="98"/>
        <v>0</v>
      </c>
      <c r="AJ361" s="413">
        <f t="shared" si="98"/>
        <v>0</v>
      </c>
      <c r="AK361" s="413">
        <f t="shared" si="98"/>
        <v>0</v>
      </c>
      <c r="AL361" s="413">
        <f t="shared" si="98"/>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291</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 t="shared" ref="Y364:AL364" si="99">Y363</f>
        <v>0</v>
      </c>
      <c r="Z364" s="413">
        <f t="shared" si="99"/>
        <v>0</v>
      </c>
      <c r="AA364" s="413">
        <f t="shared" si="99"/>
        <v>0</v>
      </c>
      <c r="AB364" s="413">
        <f t="shared" si="99"/>
        <v>0</v>
      </c>
      <c r="AC364" s="413">
        <f t="shared" si="99"/>
        <v>0</v>
      </c>
      <c r="AD364" s="413">
        <f t="shared" si="99"/>
        <v>0</v>
      </c>
      <c r="AE364" s="413">
        <f t="shared" si="99"/>
        <v>0</v>
      </c>
      <c r="AF364" s="413">
        <f t="shared" si="99"/>
        <v>0</v>
      </c>
      <c r="AG364" s="413">
        <f t="shared" si="99"/>
        <v>0</v>
      </c>
      <c r="AH364" s="413">
        <f t="shared" si="99"/>
        <v>0</v>
      </c>
      <c r="AI364" s="413">
        <f t="shared" si="99"/>
        <v>0</v>
      </c>
      <c r="AJ364" s="413">
        <f t="shared" si="99"/>
        <v>0</v>
      </c>
      <c r="AK364" s="413">
        <f t="shared" si="99"/>
        <v>0</v>
      </c>
      <c r="AL364" s="413">
        <f t="shared" si="99"/>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291</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 t="shared" ref="Y367:AL367" si="100">Y366</f>
        <v>0</v>
      </c>
      <c r="Z367" s="413">
        <f t="shared" si="100"/>
        <v>0</v>
      </c>
      <c r="AA367" s="413">
        <f t="shared" si="100"/>
        <v>0</v>
      </c>
      <c r="AB367" s="413">
        <f t="shared" si="100"/>
        <v>0</v>
      </c>
      <c r="AC367" s="413">
        <f t="shared" si="100"/>
        <v>0</v>
      </c>
      <c r="AD367" s="413">
        <f t="shared" si="100"/>
        <v>0</v>
      </c>
      <c r="AE367" s="413">
        <f t="shared" si="100"/>
        <v>0</v>
      </c>
      <c r="AF367" s="413">
        <f t="shared" si="100"/>
        <v>0</v>
      </c>
      <c r="AG367" s="413">
        <f t="shared" si="100"/>
        <v>0</v>
      </c>
      <c r="AH367" s="413">
        <f t="shared" si="100"/>
        <v>0</v>
      </c>
      <c r="AI367" s="413">
        <f t="shared" si="100"/>
        <v>0</v>
      </c>
      <c r="AJ367" s="413">
        <f t="shared" si="100"/>
        <v>0</v>
      </c>
      <c r="AK367" s="413">
        <f t="shared" si="100"/>
        <v>0</v>
      </c>
      <c r="AL367" s="413">
        <f t="shared" si="100"/>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291</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 t="shared" ref="Y370:AL370" si="101">Y369</f>
        <v>0</v>
      </c>
      <c r="Z370" s="413">
        <f t="shared" si="101"/>
        <v>0</v>
      </c>
      <c r="AA370" s="413">
        <f t="shared" si="101"/>
        <v>0</v>
      </c>
      <c r="AB370" s="413">
        <f t="shared" si="101"/>
        <v>0</v>
      </c>
      <c r="AC370" s="413">
        <f t="shared" si="101"/>
        <v>0</v>
      </c>
      <c r="AD370" s="413">
        <f t="shared" si="101"/>
        <v>0</v>
      </c>
      <c r="AE370" s="413">
        <f t="shared" si="101"/>
        <v>0</v>
      </c>
      <c r="AF370" s="413">
        <f t="shared" si="101"/>
        <v>0</v>
      </c>
      <c r="AG370" s="413">
        <f t="shared" si="101"/>
        <v>0</v>
      </c>
      <c r="AH370" s="413">
        <f t="shared" si="101"/>
        <v>0</v>
      </c>
      <c r="AI370" s="413">
        <f t="shared" si="101"/>
        <v>0</v>
      </c>
      <c r="AJ370" s="413">
        <f t="shared" si="101"/>
        <v>0</v>
      </c>
      <c r="AK370" s="413">
        <f t="shared" si="101"/>
        <v>0</v>
      </c>
      <c r="AL370" s="413">
        <f t="shared" si="101"/>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291</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 t="shared" ref="Y373:AL373" si="102">Y372</f>
        <v>0</v>
      </c>
      <c r="Z373" s="413">
        <f t="shared" si="102"/>
        <v>0</v>
      </c>
      <c r="AA373" s="413">
        <f t="shared" si="102"/>
        <v>0</v>
      </c>
      <c r="AB373" s="413">
        <f t="shared" si="102"/>
        <v>0</v>
      </c>
      <c r="AC373" s="413">
        <f t="shared" si="102"/>
        <v>0</v>
      </c>
      <c r="AD373" s="413">
        <f t="shared" si="102"/>
        <v>0</v>
      </c>
      <c r="AE373" s="413">
        <f t="shared" si="102"/>
        <v>0</v>
      </c>
      <c r="AF373" s="413">
        <f t="shared" si="102"/>
        <v>0</v>
      </c>
      <c r="AG373" s="413">
        <f t="shared" si="102"/>
        <v>0</v>
      </c>
      <c r="AH373" s="413">
        <f t="shared" si="102"/>
        <v>0</v>
      </c>
      <c r="AI373" s="413">
        <f t="shared" si="102"/>
        <v>0</v>
      </c>
      <c r="AJ373" s="413">
        <f t="shared" si="102"/>
        <v>0</v>
      </c>
      <c r="AK373" s="413">
        <f t="shared" si="102"/>
        <v>0</v>
      </c>
      <c r="AL373" s="413">
        <f t="shared" si="102"/>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291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 t="shared" ref="Y376:AL376" si="103">Y375</f>
        <v>0</v>
      </c>
      <c r="Z376" s="413">
        <f t="shared" si="103"/>
        <v>0</v>
      </c>
      <c r="AA376" s="413">
        <f t="shared" si="103"/>
        <v>0</v>
      </c>
      <c r="AB376" s="413">
        <f t="shared" si="103"/>
        <v>0</v>
      </c>
      <c r="AC376" s="413">
        <f t="shared" si="103"/>
        <v>0</v>
      </c>
      <c r="AD376" s="413">
        <f t="shared" si="103"/>
        <v>0</v>
      </c>
      <c r="AE376" s="413">
        <f t="shared" si="103"/>
        <v>0</v>
      </c>
      <c r="AF376" s="413">
        <f t="shared" si="103"/>
        <v>0</v>
      </c>
      <c r="AG376" s="413">
        <f t="shared" si="103"/>
        <v>0</v>
      </c>
      <c r="AH376" s="413">
        <f t="shared" si="103"/>
        <v>0</v>
      </c>
      <c r="AI376" s="413">
        <f t="shared" si="103"/>
        <v>0</v>
      </c>
      <c r="AJ376" s="413">
        <f t="shared" si="103"/>
        <v>0</v>
      </c>
      <c r="AK376" s="413">
        <f t="shared" si="103"/>
        <v>0</v>
      </c>
      <c r="AL376" s="413">
        <f t="shared" si="103"/>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276</v>
      </c>
      <c r="C378" s="331"/>
      <c r="D378" s="331">
        <f>SUM(D221:D376)</f>
        <v>7078022</v>
      </c>
      <c r="E378" s="331"/>
      <c r="F378" s="331"/>
      <c r="G378" s="331"/>
      <c r="H378" s="331"/>
      <c r="I378" s="331"/>
      <c r="J378" s="331"/>
      <c r="K378" s="331"/>
      <c r="L378" s="331"/>
      <c r="M378" s="331"/>
      <c r="N378" s="331"/>
      <c r="O378" s="331">
        <f>SUM(O221:O376)</f>
        <v>532</v>
      </c>
      <c r="P378" s="331"/>
      <c r="Q378" s="331"/>
      <c r="R378" s="331"/>
      <c r="S378" s="331"/>
      <c r="T378" s="331"/>
      <c r="U378" s="331"/>
      <c r="V378" s="331"/>
      <c r="W378" s="331"/>
      <c r="X378" s="331"/>
      <c r="Y378" s="331">
        <f>IF(Y219="kWh",SUMPRODUCT(D221:D376,Y221:Y376))</f>
        <v>3369489</v>
      </c>
      <c r="Z378" s="331">
        <f>IF(Z219="kWh",SUMPRODUCT(D221:D376,Z221:Z376))</f>
        <v>742363.75</v>
      </c>
      <c r="AA378" s="331">
        <f>IF(AA219="kw",SUMPRODUCT(N221:N376,O221:O376,AA221:AA376),SUMPRODUCT(D221:D376,AA221:AA376))</f>
        <v>354</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1008</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277</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0</v>
      </c>
      <c r="Z379" s="394">
        <f>HLOOKUP(Z218,'2. LRAMVA Threshold'!$B$42:$Q$53,8,FALSE)</f>
        <v>0</v>
      </c>
      <c r="AA379" s="394">
        <f>HLOOKUP(AA218,'2. LRAMVA Threshold'!$B$42:$Q$53,8,FALSE)</f>
        <v>0</v>
      </c>
      <c r="AB379" s="394">
        <f>HLOOKUP(AB218,'2. LRAMVA Threshold'!$B$42:$Q$53,8,FALSE)</f>
        <v>0</v>
      </c>
      <c r="AC379" s="394">
        <f>HLOOKUP(AC218,'2. LRAMVA Threshold'!$B$42:$Q$53,8,FALSE)</f>
        <v>0</v>
      </c>
      <c r="AD379" s="394">
        <f>HLOOKUP(AD218,'2. LRAMVA Threshold'!$B$42:$Q$53,8,FALSE)</f>
        <v>0</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278</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1.26E-2</v>
      </c>
      <c r="Z381" s="343">
        <f>HLOOKUP(Z$35,'3.  Distribution Rates'!$C$122:$P$133,8,FALSE)</f>
        <v>1.1599999999999999E-2</v>
      </c>
      <c r="AA381" s="343">
        <f>HLOOKUP(AA$35,'3.  Distribution Rates'!$C$122:$P$133,8,FALSE)</f>
        <v>2.1349</v>
      </c>
      <c r="AB381" s="343">
        <f>HLOOKUP(AB$35,'3.  Distribution Rates'!$C$122:$P$133,8,FALSE)</f>
        <v>1.3843000000000001</v>
      </c>
      <c r="AC381" s="343">
        <f>HLOOKUP(AC$35,'3.  Distribution Rates'!$C$122:$P$133,8,FALSE)</f>
        <v>9.5076000000000001</v>
      </c>
      <c r="AD381" s="343">
        <f>HLOOKUP(AD$35,'3.  Distribution Rates'!$C$122:$P$133,8,FALSE)</f>
        <v>8.7125000000000004</v>
      </c>
      <c r="AE381" s="343">
        <f>HLOOKUP(AE$35,'3.  Distribution Rates'!$C$122:$P$133,8,FALSE)</f>
        <v>2.7400000000000001E-2</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279</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8406.3208380364595</v>
      </c>
      <c r="Z382" s="380">
        <f>'4.  2011-2014 LRAM'!Z139*Z381</f>
        <v>6934.4948344885197</v>
      </c>
      <c r="AA382" s="380">
        <f>'4.  2011-2014 LRAM'!AA139*AA381</f>
        <v>2149.6070541975455</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04">SUM(Y382:AL382)</f>
        <v>17490.422726722525</v>
      </c>
    </row>
    <row r="383" spans="1:42">
      <c r="B383" s="326" t="s">
        <v>280</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6533.8506736380159</v>
      </c>
      <c r="Z383" s="380">
        <f>'4.  2011-2014 LRAM'!Z268*Z381</f>
        <v>9011.6777484056438</v>
      </c>
      <c r="AA383" s="380">
        <f>'4.  2011-2014 LRAM'!AA268*AA381</f>
        <v>3500.6173284894571</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04"/>
        <v>19046.145750533116</v>
      </c>
    </row>
    <row r="384" spans="1:42">
      <c r="B384" s="326" t="s">
        <v>281</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8934.3183851175017</v>
      </c>
      <c r="Z384" s="380">
        <f>'4.  2011-2014 LRAM'!Z397*Z381</f>
        <v>6669.3222734446545</v>
      </c>
      <c r="AA384" s="380">
        <f>'4.  2011-2014 LRAM'!AA397*AA381</f>
        <v>4655.0941264042158</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04"/>
        <v>20258.734784966371</v>
      </c>
    </row>
    <row r="385" spans="2:39">
      <c r="B385" s="326" t="s">
        <v>282</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14874.742277791767</v>
      </c>
      <c r="Z385" s="380">
        <f>'4.  2011-2014 LRAM'!Z527*Z381</f>
        <v>10689.019173507999</v>
      </c>
      <c r="AA385" s="380">
        <f>'4.  2011-2014 LRAM'!AA527*AA381</f>
        <v>5431.6687411063804</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04"/>
        <v>30995.430192406147</v>
      </c>
    </row>
    <row r="386" spans="2:39">
      <c r="B386" s="326" t="s">
        <v>283</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05">Y208*Y381</f>
        <v>16924.824000000001</v>
      </c>
      <c r="Z386" s="380">
        <f t="shared" si="105"/>
        <v>14953.963099999999</v>
      </c>
      <c r="AA386" s="380">
        <f t="shared" si="105"/>
        <v>6199.7496000000001</v>
      </c>
      <c r="AB386" s="380">
        <f t="shared" si="105"/>
        <v>0</v>
      </c>
      <c r="AC386" s="380">
        <f t="shared" si="105"/>
        <v>0</v>
      </c>
      <c r="AD386" s="380">
        <f t="shared" si="105"/>
        <v>0</v>
      </c>
      <c r="AE386" s="380">
        <f t="shared" si="105"/>
        <v>0</v>
      </c>
      <c r="AF386" s="380">
        <f t="shared" si="105"/>
        <v>0</v>
      </c>
      <c r="AG386" s="380">
        <f t="shared" si="105"/>
        <v>0</v>
      </c>
      <c r="AH386" s="380">
        <f t="shared" si="105"/>
        <v>0</v>
      </c>
      <c r="AI386" s="380">
        <f t="shared" si="105"/>
        <v>0</v>
      </c>
      <c r="AJ386" s="380">
        <f t="shared" si="105"/>
        <v>0</v>
      </c>
      <c r="AK386" s="380">
        <f t="shared" si="105"/>
        <v>0</v>
      </c>
      <c r="AL386" s="380">
        <f t="shared" si="105"/>
        <v>0</v>
      </c>
      <c r="AM386" s="631">
        <f t="shared" si="104"/>
        <v>38078.536700000004</v>
      </c>
    </row>
    <row r="387" spans="2:39">
      <c r="B387" s="326" t="s">
        <v>292</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42455.561399999999</v>
      </c>
      <c r="Z387" s="380">
        <f t="shared" ref="Z387:AL387" si="106">Z378*Z381</f>
        <v>8611.4195</v>
      </c>
      <c r="AA387" s="380">
        <f t="shared" si="106"/>
        <v>755.75459999999998</v>
      </c>
      <c r="AB387" s="380">
        <f t="shared" si="106"/>
        <v>0</v>
      </c>
      <c r="AC387" s="380">
        <f t="shared" si="106"/>
        <v>0</v>
      </c>
      <c r="AD387" s="380">
        <f t="shared" si="106"/>
        <v>8782.2000000000007</v>
      </c>
      <c r="AE387" s="380">
        <f t="shared" si="106"/>
        <v>0</v>
      </c>
      <c r="AF387" s="380">
        <f t="shared" si="106"/>
        <v>0</v>
      </c>
      <c r="AG387" s="380">
        <f t="shared" si="106"/>
        <v>0</v>
      </c>
      <c r="AH387" s="380">
        <f t="shared" si="106"/>
        <v>0</v>
      </c>
      <c r="AI387" s="380">
        <f t="shared" si="106"/>
        <v>0</v>
      </c>
      <c r="AJ387" s="380">
        <f t="shared" si="106"/>
        <v>0</v>
      </c>
      <c r="AK387" s="380">
        <f t="shared" si="106"/>
        <v>0</v>
      </c>
      <c r="AL387" s="380">
        <f t="shared" si="106"/>
        <v>0</v>
      </c>
      <c r="AM387" s="631">
        <f t="shared" si="104"/>
        <v>60604.935499999992</v>
      </c>
    </row>
    <row r="388" spans="2:39" ht="15.75">
      <c r="B388" s="351" t="s">
        <v>284</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98129.617574583739</v>
      </c>
      <c r="Z388" s="348">
        <f t="shared" ref="Z388:AE388" si="107">SUM(Z382:Z387)</f>
        <v>56869.896629846815</v>
      </c>
      <c r="AA388" s="348">
        <f t="shared" si="107"/>
        <v>22692.491450197598</v>
      </c>
      <c r="AB388" s="348">
        <f t="shared" si="107"/>
        <v>0</v>
      </c>
      <c r="AC388" s="348">
        <f t="shared" si="107"/>
        <v>0</v>
      </c>
      <c r="AD388" s="348">
        <f t="shared" si="107"/>
        <v>8782.2000000000007</v>
      </c>
      <c r="AE388" s="348">
        <f t="shared" si="107"/>
        <v>0</v>
      </c>
      <c r="AF388" s="348">
        <f>SUM(AF382:AF387)</f>
        <v>0</v>
      </c>
      <c r="AG388" s="348">
        <f t="shared" ref="AG388:AL388" si="108">SUM(AG382:AG387)</f>
        <v>0</v>
      </c>
      <c r="AH388" s="348">
        <f t="shared" si="108"/>
        <v>0</v>
      </c>
      <c r="AI388" s="348">
        <f t="shared" si="108"/>
        <v>0</v>
      </c>
      <c r="AJ388" s="348">
        <f t="shared" si="108"/>
        <v>0</v>
      </c>
      <c r="AK388" s="348">
        <f t="shared" si="108"/>
        <v>0</v>
      </c>
      <c r="AL388" s="348">
        <f t="shared" si="108"/>
        <v>0</v>
      </c>
      <c r="AM388" s="409">
        <f>SUM(AM382:AM387)</f>
        <v>186474.20565462817</v>
      </c>
    </row>
    <row r="389" spans="2:39" ht="15.75">
      <c r="B389" s="351" t="s">
        <v>285</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0</v>
      </c>
      <c r="Z389" s="349">
        <f t="shared" ref="Z389:AE389" si="109">Z379*Z381</f>
        <v>0</v>
      </c>
      <c r="AA389" s="349">
        <f t="shared" si="109"/>
        <v>0</v>
      </c>
      <c r="AB389" s="349">
        <f t="shared" si="109"/>
        <v>0</v>
      </c>
      <c r="AC389" s="349">
        <f t="shared" si="109"/>
        <v>0</v>
      </c>
      <c r="AD389" s="349">
        <f t="shared" si="109"/>
        <v>0</v>
      </c>
      <c r="AE389" s="349">
        <f t="shared" si="109"/>
        <v>0</v>
      </c>
      <c r="AF389" s="349">
        <f>AF379*AF381</f>
        <v>0</v>
      </c>
      <c r="AG389" s="349">
        <f t="shared" ref="AG389:AL389" si="110">AG379*AG381</f>
        <v>0</v>
      </c>
      <c r="AH389" s="349">
        <f t="shared" si="110"/>
        <v>0</v>
      </c>
      <c r="AI389" s="349">
        <f t="shared" si="110"/>
        <v>0</v>
      </c>
      <c r="AJ389" s="349">
        <f t="shared" si="110"/>
        <v>0</v>
      </c>
      <c r="AK389" s="349">
        <f t="shared" si="110"/>
        <v>0</v>
      </c>
      <c r="AL389" s="349">
        <f t="shared" si="110"/>
        <v>0</v>
      </c>
      <c r="AM389" s="409">
        <f>SUM(Y389:AL389)</f>
        <v>0</v>
      </c>
    </row>
    <row r="390" spans="2:39" ht="15.75">
      <c r="B390" s="351" t="s">
        <v>286</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186474.20565462817</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287</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3369489</v>
      </c>
      <c r="Z392" s="293">
        <f>SUMPRODUCT(E221:E376,Z221:Z376)</f>
        <v>738562.95000000007</v>
      </c>
      <c r="AA392" s="293">
        <f t="shared" ref="AA392:AL392" si="111">IF(AA219="kw",SUMPRODUCT($N$221:$N$376,$P$221:$P$376,AA221:AA376),SUMPRODUCT($E$221:$E$376,AA221:AA376))</f>
        <v>346.8</v>
      </c>
      <c r="AB392" s="293">
        <f t="shared" si="111"/>
        <v>0</v>
      </c>
      <c r="AC392" s="293">
        <f t="shared" si="111"/>
        <v>0</v>
      </c>
      <c r="AD392" s="293">
        <f t="shared" si="111"/>
        <v>986.4</v>
      </c>
      <c r="AE392" s="293">
        <f t="shared" si="111"/>
        <v>0</v>
      </c>
      <c r="AF392" s="293">
        <f t="shared" si="111"/>
        <v>0</v>
      </c>
      <c r="AG392" s="293">
        <f t="shared" si="111"/>
        <v>0</v>
      </c>
      <c r="AH392" s="293">
        <f t="shared" si="111"/>
        <v>0</v>
      </c>
      <c r="AI392" s="293">
        <f t="shared" si="111"/>
        <v>0</v>
      </c>
      <c r="AJ392" s="293">
        <f t="shared" si="111"/>
        <v>0</v>
      </c>
      <c r="AK392" s="293">
        <f t="shared" si="111"/>
        <v>0</v>
      </c>
      <c r="AL392" s="293">
        <f t="shared" si="111"/>
        <v>0</v>
      </c>
      <c r="AM392" s="350"/>
    </row>
    <row r="393" spans="2:39">
      <c r="B393" s="441" t="s">
        <v>288</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3369489</v>
      </c>
      <c r="Z393" s="293">
        <f>SUMPRODUCT(F221:F376,Z221:Z376)</f>
        <v>738562.95000000007</v>
      </c>
      <c r="AA393" s="293">
        <f t="shared" ref="AA393:AL393" si="112">IF(AA219="kw",SUMPRODUCT($N$221:$N$376,$Q$221:$Q$376,AA221:AA376),SUMPRODUCT($F$221:$F$376,AA221:AA376))</f>
        <v>346.8</v>
      </c>
      <c r="AB393" s="293">
        <f t="shared" si="112"/>
        <v>0</v>
      </c>
      <c r="AC393" s="293">
        <f t="shared" si="112"/>
        <v>0</v>
      </c>
      <c r="AD393" s="293">
        <f t="shared" si="112"/>
        <v>986.4</v>
      </c>
      <c r="AE393" s="293">
        <f t="shared" si="112"/>
        <v>0</v>
      </c>
      <c r="AF393" s="293">
        <f t="shared" si="112"/>
        <v>0</v>
      </c>
      <c r="AG393" s="293">
        <f t="shared" si="112"/>
        <v>0</v>
      </c>
      <c r="AH393" s="293">
        <f t="shared" si="112"/>
        <v>0</v>
      </c>
      <c r="AI393" s="293">
        <f t="shared" si="112"/>
        <v>0</v>
      </c>
      <c r="AJ393" s="293">
        <f t="shared" si="112"/>
        <v>0</v>
      </c>
      <c r="AK393" s="293">
        <f t="shared" si="112"/>
        <v>0</v>
      </c>
      <c r="AL393" s="293">
        <f t="shared" si="112"/>
        <v>0</v>
      </c>
      <c r="AM393" s="339"/>
    </row>
    <row r="394" spans="2:39">
      <c r="B394" s="441" t="s">
        <v>289</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3369489</v>
      </c>
      <c r="Z394" s="293">
        <f>SUMPRODUCT(G221:G376,Z221:Z376)</f>
        <v>738562.95000000007</v>
      </c>
      <c r="AA394" s="293">
        <f t="shared" ref="AA394:AL394" si="113">IF(AA219="kw",SUMPRODUCT($N$221:$N$376,$R$221:$R$376,AA221:AA376),SUMPRODUCT($G$221:$G$376,AA221:AA376))</f>
        <v>346.8</v>
      </c>
      <c r="AB394" s="293">
        <f t="shared" si="113"/>
        <v>0</v>
      </c>
      <c r="AC394" s="293">
        <f t="shared" si="113"/>
        <v>0</v>
      </c>
      <c r="AD394" s="293">
        <f t="shared" si="113"/>
        <v>986.4</v>
      </c>
      <c r="AE394" s="293">
        <f t="shared" si="113"/>
        <v>0</v>
      </c>
      <c r="AF394" s="293">
        <f t="shared" si="113"/>
        <v>0</v>
      </c>
      <c r="AG394" s="293">
        <f t="shared" si="113"/>
        <v>0</v>
      </c>
      <c r="AH394" s="293">
        <f t="shared" si="113"/>
        <v>0</v>
      </c>
      <c r="AI394" s="293">
        <f t="shared" si="113"/>
        <v>0</v>
      </c>
      <c r="AJ394" s="293">
        <f t="shared" si="113"/>
        <v>0</v>
      </c>
      <c r="AK394" s="293">
        <f t="shared" si="113"/>
        <v>0</v>
      </c>
      <c r="AL394" s="293">
        <f t="shared" si="113"/>
        <v>0</v>
      </c>
      <c r="AM394" s="339"/>
    </row>
    <row r="395" spans="2:39">
      <c r="B395" s="442" t="s">
        <v>290</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3369489</v>
      </c>
      <c r="Z395" s="328">
        <f>SUMPRODUCT(H221:H376,Z221:Z376)</f>
        <v>738562.95000000007</v>
      </c>
      <c r="AA395" s="328">
        <f t="shared" ref="AA395:AL395" si="114">IF(AA219="kw",SUMPRODUCT($N$221:$N$376,$S$221:$S$376,AA221:AA376),SUMPRODUCT($H$221:$H$376,AA221:AA376))</f>
        <v>346.8</v>
      </c>
      <c r="AB395" s="328">
        <f t="shared" si="114"/>
        <v>0</v>
      </c>
      <c r="AC395" s="328">
        <f t="shared" si="114"/>
        <v>0</v>
      </c>
      <c r="AD395" s="328">
        <f t="shared" si="114"/>
        <v>986.4</v>
      </c>
      <c r="AE395" s="328">
        <f t="shared" si="114"/>
        <v>0</v>
      </c>
      <c r="AF395" s="328">
        <f t="shared" si="114"/>
        <v>0</v>
      </c>
      <c r="AG395" s="328">
        <f t="shared" si="114"/>
        <v>0</v>
      </c>
      <c r="AH395" s="328">
        <f t="shared" si="114"/>
        <v>0</v>
      </c>
      <c r="AI395" s="328">
        <f t="shared" si="114"/>
        <v>0</v>
      </c>
      <c r="AJ395" s="328">
        <f t="shared" si="114"/>
        <v>0</v>
      </c>
      <c r="AK395" s="328">
        <f t="shared" si="114"/>
        <v>0</v>
      </c>
      <c r="AL395" s="328">
        <f t="shared" si="114"/>
        <v>0</v>
      </c>
      <c r="AM395" s="388"/>
    </row>
    <row r="396" spans="2:39" ht="21" customHeight="1">
      <c r="B396" s="370" t="s">
        <v>594</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293</v>
      </c>
      <c r="C399" s="283"/>
      <c r="D399" s="592" t="s">
        <v>529</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00" t="s">
        <v>212</v>
      </c>
      <c r="C400" s="802" t="s">
        <v>33</v>
      </c>
      <c r="D400" s="286" t="s">
        <v>425</v>
      </c>
      <c r="E400" s="804" t="s">
        <v>210</v>
      </c>
      <c r="F400" s="805"/>
      <c r="G400" s="805"/>
      <c r="H400" s="805"/>
      <c r="I400" s="805"/>
      <c r="J400" s="805"/>
      <c r="K400" s="805"/>
      <c r="L400" s="805"/>
      <c r="M400" s="806"/>
      <c r="N400" s="810" t="s">
        <v>214</v>
      </c>
      <c r="O400" s="286" t="s">
        <v>426</v>
      </c>
      <c r="P400" s="804" t="s">
        <v>213</v>
      </c>
      <c r="Q400" s="805"/>
      <c r="R400" s="805"/>
      <c r="S400" s="805"/>
      <c r="T400" s="805"/>
      <c r="U400" s="805"/>
      <c r="V400" s="805"/>
      <c r="W400" s="805"/>
      <c r="X400" s="806"/>
      <c r="Y400" s="807" t="s">
        <v>245</v>
      </c>
      <c r="Z400" s="808"/>
      <c r="AA400" s="808"/>
      <c r="AB400" s="808"/>
      <c r="AC400" s="808"/>
      <c r="AD400" s="808"/>
      <c r="AE400" s="808"/>
      <c r="AF400" s="808"/>
      <c r="AG400" s="808"/>
      <c r="AH400" s="808"/>
      <c r="AI400" s="808"/>
      <c r="AJ400" s="808"/>
      <c r="AK400" s="808"/>
      <c r="AL400" s="808"/>
      <c r="AM400" s="809"/>
    </row>
    <row r="401" spans="1:39" ht="61.5" customHeight="1">
      <c r="B401" s="801"/>
      <c r="C401" s="803"/>
      <c r="D401" s="287">
        <v>2017</v>
      </c>
      <c r="E401" s="287">
        <v>2018</v>
      </c>
      <c r="F401" s="287">
        <v>2019</v>
      </c>
      <c r="G401" s="287">
        <v>2020</v>
      </c>
      <c r="H401" s="287">
        <v>2021</v>
      </c>
      <c r="I401" s="287">
        <v>2022</v>
      </c>
      <c r="J401" s="287">
        <v>2023</v>
      </c>
      <c r="K401" s="287">
        <v>2024</v>
      </c>
      <c r="L401" s="287">
        <v>2025</v>
      </c>
      <c r="M401" s="287">
        <v>2026</v>
      </c>
      <c r="N401" s="811"/>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General Service &lt;50 kW</v>
      </c>
      <c r="AA401" s="287" t="str">
        <f>'1.  LRAMVA Summary'!F50</f>
        <v>General Service 50 - 2,999 kW</v>
      </c>
      <c r="AB401" s="287" t="str">
        <f>'1.  LRAMVA Summary'!G50</f>
        <v>General Service 3,000 - 4,999 kW</v>
      </c>
      <c r="AC401" s="287" t="str">
        <f>'1.  LRAMVA Summary'!H50</f>
        <v>Sentinel Lighting</v>
      </c>
      <c r="AD401" s="287" t="str">
        <f>'1.  LRAMVA Summary'!I50</f>
        <v>Street Lighting</v>
      </c>
      <c r="AE401" s="287" t="str">
        <f>'1.  LRAMVA Summary'!J50</f>
        <v>Unmetered Scattered Load</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507</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v>
      </c>
      <c r="AC402" s="293" t="str">
        <f>'1.  LRAMVA Summary'!H51</f>
        <v>kW</v>
      </c>
      <c r="AD402" s="293" t="str">
        <f>'1.  LRAMVA Summary'!I51</f>
        <v>kW</v>
      </c>
      <c r="AE402" s="293" t="str">
        <f>'1.  LRAMVA Summary'!J51</f>
        <v>kWh</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4"/>
      <c r="B403" s="506" t="s">
        <v>500</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4"/>
      <c r="B405" s="433" t="s">
        <v>310</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 t="shared" ref="Y405:AL405" si="115">Y404</f>
        <v>0</v>
      </c>
      <c r="Z405" s="413">
        <f t="shared" si="115"/>
        <v>0</v>
      </c>
      <c r="AA405" s="413">
        <f t="shared" si="115"/>
        <v>0</v>
      </c>
      <c r="AB405" s="413">
        <f t="shared" si="115"/>
        <v>0</v>
      </c>
      <c r="AC405" s="413">
        <f t="shared" si="115"/>
        <v>0</v>
      </c>
      <c r="AD405" s="413">
        <f t="shared" si="115"/>
        <v>0</v>
      </c>
      <c r="AE405" s="413">
        <f t="shared" si="115"/>
        <v>0</v>
      </c>
      <c r="AF405" s="413">
        <f t="shared" si="115"/>
        <v>0</v>
      </c>
      <c r="AG405" s="413">
        <f t="shared" si="115"/>
        <v>0</v>
      </c>
      <c r="AH405" s="413">
        <f t="shared" si="115"/>
        <v>0</v>
      </c>
      <c r="AI405" s="413">
        <f t="shared" si="115"/>
        <v>0</v>
      </c>
      <c r="AJ405" s="413">
        <f t="shared" si="115"/>
        <v>0</v>
      </c>
      <c r="AK405" s="413">
        <f t="shared" si="115"/>
        <v>0</v>
      </c>
      <c r="AL405" s="413">
        <f t="shared" si="115"/>
        <v>0</v>
      </c>
      <c r="AM405" s="299"/>
    </row>
    <row r="406" spans="1:39" ht="15.75" hidden="1"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4"/>
      <c r="B408" s="433" t="s">
        <v>310</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 t="shared" ref="Y408:AL408" si="116">Y407</f>
        <v>0</v>
      </c>
      <c r="Z408" s="413">
        <f t="shared" si="116"/>
        <v>0</v>
      </c>
      <c r="AA408" s="413">
        <f t="shared" si="116"/>
        <v>0</v>
      </c>
      <c r="AB408" s="413">
        <f t="shared" si="116"/>
        <v>0</v>
      </c>
      <c r="AC408" s="413">
        <f t="shared" si="116"/>
        <v>0</v>
      </c>
      <c r="AD408" s="413">
        <f t="shared" si="116"/>
        <v>0</v>
      </c>
      <c r="AE408" s="413">
        <f t="shared" si="116"/>
        <v>0</v>
      </c>
      <c r="AF408" s="413">
        <f t="shared" si="116"/>
        <v>0</v>
      </c>
      <c r="AG408" s="413">
        <f t="shared" si="116"/>
        <v>0</v>
      </c>
      <c r="AH408" s="413">
        <f t="shared" si="116"/>
        <v>0</v>
      </c>
      <c r="AI408" s="413">
        <f t="shared" si="116"/>
        <v>0</v>
      </c>
      <c r="AJ408" s="413">
        <f t="shared" si="116"/>
        <v>0</v>
      </c>
      <c r="AK408" s="413">
        <f t="shared" si="116"/>
        <v>0</v>
      </c>
      <c r="AL408" s="413">
        <f t="shared" si="116"/>
        <v>0</v>
      </c>
      <c r="AM408" s="299"/>
    </row>
    <row r="409" spans="1:39" ht="15.75" hidden="1"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4"/>
      <c r="B411" s="433" t="s">
        <v>310</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 t="shared" ref="Y411:AL411" si="117">Y410</f>
        <v>0</v>
      </c>
      <c r="Z411" s="413">
        <f t="shared" si="117"/>
        <v>0</v>
      </c>
      <c r="AA411" s="413">
        <f t="shared" si="117"/>
        <v>0</v>
      </c>
      <c r="AB411" s="413">
        <f t="shared" si="117"/>
        <v>0</v>
      </c>
      <c r="AC411" s="413">
        <f t="shared" si="117"/>
        <v>0</v>
      </c>
      <c r="AD411" s="413">
        <f t="shared" si="117"/>
        <v>0</v>
      </c>
      <c r="AE411" s="413">
        <f t="shared" si="117"/>
        <v>0</v>
      </c>
      <c r="AF411" s="413">
        <f t="shared" si="117"/>
        <v>0</v>
      </c>
      <c r="AG411" s="413">
        <f t="shared" si="117"/>
        <v>0</v>
      </c>
      <c r="AH411" s="413">
        <f t="shared" si="117"/>
        <v>0</v>
      </c>
      <c r="AI411" s="413">
        <f t="shared" si="117"/>
        <v>0</v>
      </c>
      <c r="AJ411" s="413">
        <f t="shared" si="117"/>
        <v>0</v>
      </c>
      <c r="AK411" s="413">
        <f t="shared" si="117"/>
        <v>0</v>
      </c>
      <c r="AL411" s="413">
        <f t="shared" si="117"/>
        <v>0</v>
      </c>
      <c r="AM411" s="299"/>
    </row>
    <row r="412" spans="1:39" hidden="1"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4"/>
      <c r="B414" s="433" t="s">
        <v>310</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 t="shared" ref="Y414:AL414" si="118">Y413</f>
        <v>0</v>
      </c>
      <c r="Z414" s="413">
        <f t="shared" si="118"/>
        <v>0</v>
      </c>
      <c r="AA414" s="413">
        <f t="shared" si="118"/>
        <v>0</v>
      </c>
      <c r="AB414" s="413">
        <f t="shared" si="118"/>
        <v>0</v>
      </c>
      <c r="AC414" s="413">
        <f t="shared" si="118"/>
        <v>0</v>
      </c>
      <c r="AD414" s="413">
        <f t="shared" si="118"/>
        <v>0</v>
      </c>
      <c r="AE414" s="413">
        <f t="shared" si="118"/>
        <v>0</v>
      </c>
      <c r="AF414" s="413">
        <f t="shared" si="118"/>
        <v>0</v>
      </c>
      <c r="AG414" s="413">
        <f t="shared" si="118"/>
        <v>0</v>
      </c>
      <c r="AH414" s="413">
        <f t="shared" si="118"/>
        <v>0</v>
      </c>
      <c r="AI414" s="413">
        <f t="shared" si="118"/>
        <v>0</v>
      </c>
      <c r="AJ414" s="413">
        <f t="shared" si="118"/>
        <v>0</v>
      </c>
      <c r="AK414" s="413">
        <f t="shared" si="118"/>
        <v>0</v>
      </c>
      <c r="AL414" s="413">
        <f t="shared" si="118"/>
        <v>0</v>
      </c>
      <c r="AM414" s="299"/>
    </row>
    <row r="415" spans="1:39" hidden="1"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4"/>
      <c r="B417" s="433" t="s">
        <v>310</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 t="shared" ref="Y417:AL417" si="119">Y416</f>
        <v>0</v>
      </c>
      <c r="Z417" s="413">
        <f t="shared" si="119"/>
        <v>0</v>
      </c>
      <c r="AA417" s="413">
        <f t="shared" si="119"/>
        <v>0</v>
      </c>
      <c r="AB417" s="413">
        <f t="shared" si="119"/>
        <v>0</v>
      </c>
      <c r="AC417" s="413">
        <f t="shared" si="119"/>
        <v>0</v>
      </c>
      <c r="AD417" s="413">
        <f t="shared" si="119"/>
        <v>0</v>
      </c>
      <c r="AE417" s="413">
        <f t="shared" si="119"/>
        <v>0</v>
      </c>
      <c r="AF417" s="413">
        <f t="shared" si="119"/>
        <v>0</v>
      </c>
      <c r="AG417" s="413">
        <f t="shared" si="119"/>
        <v>0</v>
      </c>
      <c r="AH417" s="413">
        <f t="shared" si="119"/>
        <v>0</v>
      </c>
      <c r="AI417" s="413">
        <f t="shared" si="119"/>
        <v>0</v>
      </c>
      <c r="AJ417" s="413">
        <f t="shared" si="119"/>
        <v>0</v>
      </c>
      <c r="AK417" s="413">
        <f t="shared" si="119"/>
        <v>0</v>
      </c>
      <c r="AL417" s="413">
        <f t="shared" si="119"/>
        <v>0</v>
      </c>
      <c r="AM417" s="299"/>
    </row>
    <row r="418" spans="1:39" hidden="1"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4"/>
      <c r="B419" s="516" t="s">
        <v>501</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4"/>
      <c r="B421" s="433" t="s">
        <v>310</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 t="shared" ref="Y421:AL421" si="120">Y420</f>
        <v>0</v>
      </c>
      <c r="Z421" s="413">
        <f t="shared" si="120"/>
        <v>0</v>
      </c>
      <c r="AA421" s="413">
        <f t="shared" si="120"/>
        <v>0</v>
      </c>
      <c r="AB421" s="413">
        <f t="shared" si="120"/>
        <v>0</v>
      </c>
      <c r="AC421" s="413">
        <f t="shared" si="120"/>
        <v>0</v>
      </c>
      <c r="AD421" s="413">
        <f t="shared" si="120"/>
        <v>0</v>
      </c>
      <c r="AE421" s="413">
        <f t="shared" si="120"/>
        <v>0</v>
      </c>
      <c r="AF421" s="413">
        <f t="shared" si="120"/>
        <v>0</v>
      </c>
      <c r="AG421" s="413">
        <f t="shared" si="120"/>
        <v>0</v>
      </c>
      <c r="AH421" s="413">
        <f t="shared" si="120"/>
        <v>0</v>
      </c>
      <c r="AI421" s="413">
        <f t="shared" si="120"/>
        <v>0</v>
      </c>
      <c r="AJ421" s="413">
        <f t="shared" si="120"/>
        <v>0</v>
      </c>
      <c r="AK421" s="413">
        <f t="shared" si="120"/>
        <v>0</v>
      </c>
      <c r="AL421" s="413">
        <f t="shared" si="120"/>
        <v>0</v>
      </c>
      <c r="AM421" s="313"/>
    </row>
    <row r="422" spans="1:39" hidden="1"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4"/>
      <c r="B424" s="433" t="s">
        <v>310</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 t="shared" ref="Y424:AL424" si="121">Y423</f>
        <v>0</v>
      </c>
      <c r="Z424" s="413">
        <f t="shared" si="121"/>
        <v>0</v>
      </c>
      <c r="AA424" s="413">
        <f t="shared" si="121"/>
        <v>0</v>
      </c>
      <c r="AB424" s="413">
        <f t="shared" si="121"/>
        <v>0</v>
      </c>
      <c r="AC424" s="413">
        <f t="shared" si="121"/>
        <v>0</v>
      </c>
      <c r="AD424" s="413">
        <f t="shared" si="121"/>
        <v>0</v>
      </c>
      <c r="AE424" s="413">
        <f t="shared" si="121"/>
        <v>0</v>
      </c>
      <c r="AF424" s="413">
        <f t="shared" si="121"/>
        <v>0</v>
      </c>
      <c r="AG424" s="413">
        <f t="shared" si="121"/>
        <v>0</v>
      </c>
      <c r="AH424" s="413">
        <f t="shared" si="121"/>
        <v>0</v>
      </c>
      <c r="AI424" s="413">
        <f t="shared" si="121"/>
        <v>0</v>
      </c>
      <c r="AJ424" s="413">
        <f t="shared" si="121"/>
        <v>0</v>
      </c>
      <c r="AK424" s="413">
        <f t="shared" si="121"/>
        <v>0</v>
      </c>
      <c r="AL424" s="413">
        <f t="shared" si="121"/>
        <v>0</v>
      </c>
      <c r="AM424" s="313"/>
    </row>
    <row r="425" spans="1:39" hidden="1"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4"/>
      <c r="B427" s="433" t="s">
        <v>310</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 t="shared" ref="Y427:AL427" si="122">Y426</f>
        <v>0</v>
      </c>
      <c r="Z427" s="413">
        <f t="shared" si="122"/>
        <v>0</v>
      </c>
      <c r="AA427" s="413">
        <f t="shared" si="122"/>
        <v>0</v>
      </c>
      <c r="AB427" s="413">
        <f t="shared" si="122"/>
        <v>0</v>
      </c>
      <c r="AC427" s="413">
        <f t="shared" si="122"/>
        <v>0</v>
      </c>
      <c r="AD427" s="413">
        <f t="shared" si="122"/>
        <v>0</v>
      </c>
      <c r="AE427" s="413">
        <f t="shared" si="122"/>
        <v>0</v>
      </c>
      <c r="AF427" s="413">
        <f t="shared" si="122"/>
        <v>0</v>
      </c>
      <c r="AG427" s="413">
        <f t="shared" si="122"/>
        <v>0</v>
      </c>
      <c r="AH427" s="413">
        <f t="shared" si="122"/>
        <v>0</v>
      </c>
      <c r="AI427" s="413">
        <f t="shared" si="122"/>
        <v>0</v>
      </c>
      <c r="AJ427" s="413">
        <f t="shared" si="122"/>
        <v>0</v>
      </c>
      <c r="AK427" s="413">
        <f t="shared" si="122"/>
        <v>0</v>
      </c>
      <c r="AL427" s="413">
        <f t="shared" si="122"/>
        <v>0</v>
      </c>
      <c r="AM427" s="313"/>
    </row>
    <row r="428" spans="1:39" hidden="1"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4"/>
      <c r="B430" s="433" t="s">
        <v>310</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 t="shared" ref="Y430:AL430" si="123">Y429</f>
        <v>0</v>
      </c>
      <c r="Z430" s="413">
        <f t="shared" si="123"/>
        <v>0</v>
      </c>
      <c r="AA430" s="413">
        <f t="shared" si="123"/>
        <v>0</v>
      </c>
      <c r="AB430" s="413">
        <f t="shared" si="123"/>
        <v>0</v>
      </c>
      <c r="AC430" s="413">
        <f t="shared" si="123"/>
        <v>0</v>
      </c>
      <c r="AD430" s="413">
        <f t="shared" si="123"/>
        <v>0</v>
      </c>
      <c r="AE430" s="413">
        <f t="shared" si="123"/>
        <v>0</v>
      </c>
      <c r="AF430" s="413">
        <f t="shared" si="123"/>
        <v>0</v>
      </c>
      <c r="AG430" s="413">
        <f t="shared" si="123"/>
        <v>0</v>
      </c>
      <c r="AH430" s="413">
        <f t="shared" si="123"/>
        <v>0</v>
      </c>
      <c r="AI430" s="413">
        <f t="shared" si="123"/>
        <v>0</v>
      </c>
      <c r="AJ430" s="413">
        <f t="shared" si="123"/>
        <v>0</v>
      </c>
      <c r="AK430" s="413">
        <f t="shared" si="123"/>
        <v>0</v>
      </c>
      <c r="AL430" s="413">
        <f t="shared" si="123"/>
        <v>0</v>
      </c>
      <c r="AM430" s="313"/>
    </row>
    <row r="431" spans="1:39" hidden="1"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4"/>
      <c r="B433" s="433" t="s">
        <v>310</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 t="shared" ref="Y433:AL433" si="124">Y432</f>
        <v>0</v>
      </c>
      <c r="Z433" s="413">
        <f t="shared" si="124"/>
        <v>0</v>
      </c>
      <c r="AA433" s="413">
        <f t="shared" si="124"/>
        <v>0</v>
      </c>
      <c r="AB433" s="413">
        <f t="shared" si="124"/>
        <v>0</v>
      </c>
      <c r="AC433" s="413">
        <f t="shared" si="124"/>
        <v>0</v>
      </c>
      <c r="AD433" s="413">
        <f t="shared" si="124"/>
        <v>0</v>
      </c>
      <c r="AE433" s="413">
        <f t="shared" si="124"/>
        <v>0</v>
      </c>
      <c r="AF433" s="413">
        <f t="shared" si="124"/>
        <v>0</v>
      </c>
      <c r="AG433" s="413">
        <f t="shared" si="124"/>
        <v>0</v>
      </c>
      <c r="AH433" s="413">
        <f t="shared" si="124"/>
        <v>0</v>
      </c>
      <c r="AI433" s="413">
        <f t="shared" si="124"/>
        <v>0</v>
      </c>
      <c r="AJ433" s="413">
        <f t="shared" si="124"/>
        <v>0</v>
      </c>
      <c r="AK433" s="413">
        <f t="shared" si="124"/>
        <v>0</v>
      </c>
      <c r="AL433" s="413">
        <f t="shared" si="124"/>
        <v>0</v>
      </c>
      <c r="AM433" s="313"/>
    </row>
    <row r="434" spans="1:40" hidden="1"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4"/>
      <c r="B437" s="433" t="s">
        <v>310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 t="shared" ref="Y437:AL437" si="125">Y436</f>
        <v>0</v>
      </c>
      <c r="Z437" s="413">
        <f t="shared" si="125"/>
        <v>0</v>
      </c>
      <c r="AA437" s="413">
        <f t="shared" si="125"/>
        <v>0</v>
      </c>
      <c r="AB437" s="413">
        <f t="shared" si="125"/>
        <v>0</v>
      </c>
      <c r="AC437" s="413">
        <f t="shared" si="125"/>
        <v>0</v>
      </c>
      <c r="AD437" s="413">
        <f t="shared" si="125"/>
        <v>0</v>
      </c>
      <c r="AE437" s="413">
        <f t="shared" si="125"/>
        <v>0</v>
      </c>
      <c r="AF437" s="413">
        <f t="shared" si="125"/>
        <v>0</v>
      </c>
      <c r="AG437" s="413">
        <f t="shared" si="125"/>
        <v>0</v>
      </c>
      <c r="AH437" s="413">
        <f t="shared" si="125"/>
        <v>0</v>
      </c>
      <c r="AI437" s="413">
        <f t="shared" si="125"/>
        <v>0</v>
      </c>
      <c r="AJ437" s="413">
        <f t="shared" si="125"/>
        <v>0</v>
      </c>
      <c r="AK437" s="413">
        <f t="shared" si="125"/>
        <v>0</v>
      </c>
      <c r="AL437" s="413">
        <f t="shared" si="125"/>
        <v>0</v>
      </c>
      <c r="AM437" s="299"/>
    </row>
    <row r="438" spans="1:40" hidden="1"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4"/>
      <c r="B440" s="433" t="s">
        <v>310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 t="shared" ref="Y440:AL440" si="126">Y439</f>
        <v>0</v>
      </c>
      <c r="Z440" s="413">
        <f t="shared" si="126"/>
        <v>0</v>
      </c>
      <c r="AA440" s="413">
        <f t="shared" si="126"/>
        <v>0</v>
      </c>
      <c r="AB440" s="413">
        <f t="shared" si="126"/>
        <v>0</v>
      </c>
      <c r="AC440" s="413">
        <f t="shared" si="126"/>
        <v>0</v>
      </c>
      <c r="AD440" s="413">
        <f t="shared" si="126"/>
        <v>0</v>
      </c>
      <c r="AE440" s="413">
        <f t="shared" si="126"/>
        <v>0</v>
      </c>
      <c r="AF440" s="413">
        <f t="shared" si="126"/>
        <v>0</v>
      </c>
      <c r="AG440" s="413">
        <f t="shared" si="126"/>
        <v>0</v>
      </c>
      <c r="AH440" s="413">
        <f t="shared" si="126"/>
        <v>0</v>
      </c>
      <c r="AI440" s="413">
        <f t="shared" si="126"/>
        <v>0</v>
      </c>
      <c r="AJ440" s="413">
        <f t="shared" si="126"/>
        <v>0</v>
      </c>
      <c r="AK440" s="413">
        <f t="shared" si="126"/>
        <v>0</v>
      </c>
      <c r="AL440" s="413">
        <f t="shared" si="126"/>
        <v>0</v>
      </c>
      <c r="AM440" s="299"/>
    </row>
    <row r="441" spans="1:40" hidden="1"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4"/>
      <c r="B443" s="433" t="s">
        <v>310</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 t="shared" ref="Y443:AL443" si="127">Y442</f>
        <v>0</v>
      </c>
      <c r="Z443" s="413">
        <f t="shared" si="127"/>
        <v>0</v>
      </c>
      <c r="AA443" s="413">
        <f t="shared" si="127"/>
        <v>0</v>
      </c>
      <c r="AB443" s="413">
        <f t="shared" si="127"/>
        <v>0</v>
      </c>
      <c r="AC443" s="413">
        <f t="shared" si="127"/>
        <v>0</v>
      </c>
      <c r="AD443" s="413">
        <f t="shared" si="127"/>
        <v>0</v>
      </c>
      <c r="AE443" s="413">
        <f t="shared" si="127"/>
        <v>0</v>
      </c>
      <c r="AF443" s="413">
        <f t="shared" si="127"/>
        <v>0</v>
      </c>
      <c r="AG443" s="413">
        <f t="shared" si="127"/>
        <v>0</v>
      </c>
      <c r="AH443" s="413">
        <f t="shared" si="127"/>
        <v>0</v>
      </c>
      <c r="AI443" s="413">
        <f t="shared" si="127"/>
        <v>0</v>
      </c>
      <c r="AJ443" s="413">
        <f t="shared" si="127"/>
        <v>0</v>
      </c>
      <c r="AK443" s="413">
        <f t="shared" si="127"/>
        <v>0</v>
      </c>
      <c r="AL443" s="413">
        <f t="shared" si="127"/>
        <v>0</v>
      </c>
      <c r="AM443" s="308"/>
    </row>
    <row r="444" spans="1:40" hidden="1"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4"/>
      <c r="B447" s="433" t="s">
        <v>310</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 t="shared" ref="Y447:AL447" si="128">Y446</f>
        <v>0</v>
      </c>
      <c r="Z447" s="413">
        <f t="shared" si="128"/>
        <v>0</v>
      </c>
      <c r="AA447" s="413">
        <f t="shared" si="128"/>
        <v>0</v>
      </c>
      <c r="AB447" s="413">
        <f t="shared" si="128"/>
        <v>0</v>
      </c>
      <c r="AC447" s="413">
        <f t="shared" si="128"/>
        <v>0</v>
      </c>
      <c r="AD447" s="413">
        <f t="shared" si="128"/>
        <v>0</v>
      </c>
      <c r="AE447" s="413">
        <f t="shared" si="128"/>
        <v>0</v>
      </c>
      <c r="AF447" s="413">
        <f t="shared" si="128"/>
        <v>0</v>
      </c>
      <c r="AG447" s="413">
        <f t="shared" si="128"/>
        <v>0</v>
      </c>
      <c r="AH447" s="413">
        <f t="shared" si="128"/>
        <v>0</v>
      </c>
      <c r="AI447" s="413">
        <f t="shared" si="128"/>
        <v>0</v>
      </c>
      <c r="AJ447" s="413">
        <f t="shared" si="128"/>
        <v>0</v>
      </c>
      <c r="AK447" s="413">
        <f t="shared" si="128"/>
        <v>0</v>
      </c>
      <c r="AL447" s="413">
        <f t="shared" si="128"/>
        <v>0</v>
      </c>
      <c r="AM447" s="299"/>
    </row>
    <row r="448" spans="1:40" hidden="1"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hidden="1" outlineLevel="1">
      <c r="A449" s="534"/>
      <c r="B449" s="506" t="s">
        <v>493</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hidden="1" outlineLevel="1">
      <c r="A450" s="534">
        <v>15</v>
      </c>
      <c r="B450" s="433" t="s">
        <v>498</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4"/>
      <c r="B451" s="433" t="s">
        <v>310</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29">Z450</f>
        <v>0</v>
      </c>
      <c r="AA451" s="413">
        <f t="shared" si="129"/>
        <v>0</v>
      </c>
      <c r="AB451" s="413">
        <f t="shared" si="129"/>
        <v>0</v>
      </c>
      <c r="AC451" s="413">
        <f t="shared" si="129"/>
        <v>0</v>
      </c>
      <c r="AD451" s="413">
        <f t="shared" si="129"/>
        <v>0</v>
      </c>
      <c r="AE451" s="413">
        <f t="shared" si="129"/>
        <v>0</v>
      </c>
      <c r="AF451" s="413">
        <f t="shared" si="129"/>
        <v>0</v>
      </c>
      <c r="AG451" s="413">
        <f t="shared" si="129"/>
        <v>0</v>
      </c>
      <c r="AH451" s="413">
        <f t="shared" si="129"/>
        <v>0</v>
      </c>
      <c r="AI451" s="413">
        <f t="shared" si="129"/>
        <v>0</v>
      </c>
      <c r="AJ451" s="413">
        <f t="shared" si="129"/>
        <v>0</v>
      </c>
      <c r="AK451" s="413">
        <f t="shared" si="129"/>
        <v>0</v>
      </c>
      <c r="AL451" s="413">
        <f t="shared" si="129"/>
        <v>0</v>
      </c>
      <c r="AM451" s="299"/>
    </row>
    <row r="452" spans="1:40" hidden="1"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4">
        <v>16</v>
      </c>
      <c r="B453" s="531" t="s">
        <v>494</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4"/>
      <c r="B454" s="531" t="s">
        <v>310</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0">Z453</f>
        <v>0</v>
      </c>
      <c r="AA454" s="413">
        <f t="shared" si="130"/>
        <v>0</v>
      </c>
      <c r="AB454" s="413">
        <f t="shared" si="130"/>
        <v>0</v>
      </c>
      <c r="AC454" s="413">
        <f t="shared" si="130"/>
        <v>0</v>
      </c>
      <c r="AD454" s="413">
        <f t="shared" si="130"/>
        <v>0</v>
      </c>
      <c r="AE454" s="413">
        <f t="shared" si="130"/>
        <v>0</v>
      </c>
      <c r="AF454" s="413">
        <f t="shared" si="130"/>
        <v>0</v>
      </c>
      <c r="AG454" s="413">
        <f t="shared" si="130"/>
        <v>0</v>
      </c>
      <c r="AH454" s="413">
        <f t="shared" si="130"/>
        <v>0</v>
      </c>
      <c r="AI454" s="413">
        <f t="shared" si="130"/>
        <v>0</v>
      </c>
      <c r="AJ454" s="413">
        <f t="shared" si="130"/>
        <v>0</v>
      </c>
      <c r="AK454" s="413">
        <f t="shared" si="130"/>
        <v>0</v>
      </c>
      <c r="AL454" s="413">
        <f t="shared" si="130"/>
        <v>0</v>
      </c>
      <c r="AM454" s="299"/>
    </row>
    <row r="455" spans="1:40" s="285" customFormat="1" hidden="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4"/>
      <c r="B456" s="532" t="s">
        <v>499</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4"/>
      <c r="B458" s="433" t="s">
        <v>310</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Z457</f>
        <v>0</v>
      </c>
      <c r="AA458" s="413">
        <f t="shared" si="131"/>
        <v>0</v>
      </c>
      <c r="AB458" s="413">
        <f t="shared" si="131"/>
        <v>0</v>
      </c>
      <c r="AC458" s="413">
        <f t="shared" si="131"/>
        <v>0</v>
      </c>
      <c r="AD458" s="413">
        <f t="shared" si="131"/>
        <v>0</v>
      </c>
      <c r="AE458" s="413">
        <f t="shared" si="131"/>
        <v>0</v>
      </c>
      <c r="AF458" s="413">
        <f t="shared" si="131"/>
        <v>0</v>
      </c>
      <c r="AG458" s="413">
        <f t="shared" si="131"/>
        <v>0</v>
      </c>
      <c r="AH458" s="413">
        <f t="shared" si="131"/>
        <v>0</v>
      </c>
      <c r="AI458" s="413">
        <f t="shared" si="131"/>
        <v>0</v>
      </c>
      <c r="AJ458" s="413">
        <f t="shared" si="131"/>
        <v>0</v>
      </c>
      <c r="AK458" s="413">
        <f t="shared" si="131"/>
        <v>0</v>
      </c>
      <c r="AL458" s="413">
        <f t="shared" si="131"/>
        <v>0</v>
      </c>
      <c r="AM458" s="308"/>
    </row>
    <row r="459" spans="1:40" hidden="1"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4"/>
      <c r="B461" s="433" t="s">
        <v>310</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2">Z460</f>
        <v>0</v>
      </c>
      <c r="AA461" s="413">
        <f t="shared" si="132"/>
        <v>0</v>
      </c>
      <c r="AB461" s="413">
        <f t="shared" si="132"/>
        <v>0</v>
      </c>
      <c r="AC461" s="413">
        <f t="shared" si="132"/>
        <v>0</v>
      </c>
      <c r="AD461" s="413">
        <f t="shared" si="132"/>
        <v>0</v>
      </c>
      <c r="AE461" s="413">
        <f t="shared" si="132"/>
        <v>0</v>
      </c>
      <c r="AF461" s="413">
        <f t="shared" si="132"/>
        <v>0</v>
      </c>
      <c r="AG461" s="413">
        <f t="shared" si="132"/>
        <v>0</v>
      </c>
      <c r="AH461" s="413">
        <f t="shared" si="132"/>
        <v>0</v>
      </c>
      <c r="AI461" s="413">
        <f t="shared" si="132"/>
        <v>0</v>
      </c>
      <c r="AJ461" s="413">
        <f t="shared" si="132"/>
        <v>0</v>
      </c>
      <c r="AK461" s="413">
        <f t="shared" si="132"/>
        <v>0</v>
      </c>
      <c r="AL461" s="413">
        <f t="shared" si="132"/>
        <v>0</v>
      </c>
      <c r="AM461" s="308"/>
    </row>
    <row r="462" spans="1:40" hidden="1"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4"/>
      <c r="B464" s="433" t="s">
        <v>310</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3">Z463</f>
        <v>0</v>
      </c>
      <c r="AA464" s="413">
        <f t="shared" si="133"/>
        <v>0</v>
      </c>
      <c r="AB464" s="413">
        <f t="shared" si="133"/>
        <v>0</v>
      </c>
      <c r="AC464" s="413">
        <f t="shared" si="133"/>
        <v>0</v>
      </c>
      <c r="AD464" s="413">
        <f t="shared" si="133"/>
        <v>0</v>
      </c>
      <c r="AE464" s="413">
        <f t="shared" si="133"/>
        <v>0</v>
      </c>
      <c r="AF464" s="413">
        <f t="shared" si="133"/>
        <v>0</v>
      </c>
      <c r="AG464" s="413">
        <f t="shared" si="133"/>
        <v>0</v>
      </c>
      <c r="AH464" s="413">
        <f t="shared" si="133"/>
        <v>0</v>
      </c>
      <c r="AI464" s="413">
        <f t="shared" si="133"/>
        <v>0</v>
      </c>
      <c r="AJ464" s="413">
        <f t="shared" si="133"/>
        <v>0</v>
      </c>
      <c r="AK464" s="413">
        <f t="shared" si="133"/>
        <v>0</v>
      </c>
      <c r="AL464" s="413">
        <f t="shared" si="133"/>
        <v>0</v>
      </c>
      <c r="AM464" s="299"/>
    </row>
    <row r="465" spans="1:39" hidden="1"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4"/>
      <c r="B467" s="433" t="s">
        <v>310</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4">Y466</f>
        <v>0</v>
      </c>
      <c r="Z467" s="413">
        <f t="shared" si="134"/>
        <v>0</v>
      </c>
      <c r="AA467" s="413">
        <f t="shared" si="134"/>
        <v>0</v>
      </c>
      <c r="AB467" s="413">
        <f t="shared" si="134"/>
        <v>0</v>
      </c>
      <c r="AC467" s="413">
        <f t="shared" si="134"/>
        <v>0</v>
      </c>
      <c r="AD467" s="413">
        <f t="shared" si="134"/>
        <v>0</v>
      </c>
      <c r="AE467" s="413">
        <f t="shared" si="134"/>
        <v>0</v>
      </c>
      <c r="AF467" s="413">
        <f t="shared" si="134"/>
        <v>0</v>
      </c>
      <c r="AG467" s="413">
        <f t="shared" si="134"/>
        <v>0</v>
      </c>
      <c r="AH467" s="413">
        <f t="shared" si="134"/>
        <v>0</v>
      </c>
      <c r="AI467" s="413">
        <f t="shared" si="134"/>
        <v>0</v>
      </c>
      <c r="AJ467" s="413">
        <f t="shared" si="134"/>
        <v>0</v>
      </c>
      <c r="AK467" s="413">
        <f t="shared" si="134"/>
        <v>0</v>
      </c>
      <c r="AL467" s="413">
        <f t="shared" si="134"/>
        <v>0</v>
      </c>
      <c r="AM467" s="308"/>
    </row>
    <row r="468" spans="1:39" ht="15.75" hidden="1"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4"/>
      <c r="B469" s="526" t="s">
        <v>506</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4"/>
      <c r="B470" s="506" t="s">
        <v>502</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4"/>
      <c r="B472" s="433" t="s">
        <v>310</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 t="shared" ref="Y472:AL472" si="135">Y471</f>
        <v>0</v>
      </c>
      <c r="Z472" s="413">
        <f t="shared" si="135"/>
        <v>0</v>
      </c>
      <c r="AA472" s="413">
        <f t="shared" si="135"/>
        <v>0</v>
      </c>
      <c r="AB472" s="413">
        <f t="shared" si="135"/>
        <v>0</v>
      </c>
      <c r="AC472" s="413">
        <f t="shared" si="135"/>
        <v>0</v>
      </c>
      <c r="AD472" s="413">
        <f t="shared" si="135"/>
        <v>0</v>
      </c>
      <c r="AE472" s="413">
        <f t="shared" si="135"/>
        <v>0</v>
      </c>
      <c r="AF472" s="413">
        <f t="shared" si="135"/>
        <v>0</v>
      </c>
      <c r="AG472" s="413">
        <f t="shared" si="135"/>
        <v>0</v>
      </c>
      <c r="AH472" s="413">
        <f t="shared" si="135"/>
        <v>0</v>
      </c>
      <c r="AI472" s="413">
        <f t="shared" si="135"/>
        <v>0</v>
      </c>
      <c r="AJ472" s="413">
        <f t="shared" si="135"/>
        <v>0</v>
      </c>
      <c r="AK472" s="413">
        <f t="shared" si="135"/>
        <v>0</v>
      </c>
      <c r="AL472" s="413">
        <f t="shared" si="135"/>
        <v>0</v>
      </c>
      <c r="AM472" s="308"/>
    </row>
    <row r="473" spans="1:39" hidden="1"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4"/>
      <c r="B475" s="433" t="s">
        <v>310</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 t="shared" ref="Y475:AL475" si="136">Y474</f>
        <v>0</v>
      </c>
      <c r="Z475" s="413">
        <f t="shared" si="136"/>
        <v>0</v>
      </c>
      <c r="AA475" s="413">
        <f t="shared" si="136"/>
        <v>0</v>
      </c>
      <c r="AB475" s="413">
        <f t="shared" si="136"/>
        <v>0</v>
      </c>
      <c r="AC475" s="413">
        <f t="shared" si="136"/>
        <v>0</v>
      </c>
      <c r="AD475" s="413">
        <f t="shared" si="136"/>
        <v>0</v>
      </c>
      <c r="AE475" s="413">
        <f t="shared" si="136"/>
        <v>0</v>
      </c>
      <c r="AF475" s="413">
        <f t="shared" si="136"/>
        <v>0</v>
      </c>
      <c r="AG475" s="413">
        <f t="shared" si="136"/>
        <v>0</v>
      </c>
      <c r="AH475" s="413">
        <f t="shared" si="136"/>
        <v>0</v>
      </c>
      <c r="AI475" s="413">
        <f t="shared" si="136"/>
        <v>0</v>
      </c>
      <c r="AJ475" s="413">
        <f t="shared" si="136"/>
        <v>0</v>
      </c>
      <c r="AK475" s="413">
        <f t="shared" si="136"/>
        <v>0</v>
      </c>
      <c r="AL475" s="413">
        <f t="shared" si="136"/>
        <v>0</v>
      </c>
      <c r="AM475" s="308"/>
    </row>
    <row r="476" spans="1:39" hidden="1"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4"/>
      <c r="B478" s="433" t="s">
        <v>310</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 t="shared" ref="Y478:AL478" si="137">Y477</f>
        <v>0</v>
      </c>
      <c r="Z478" s="413">
        <f t="shared" si="137"/>
        <v>0</v>
      </c>
      <c r="AA478" s="413">
        <f t="shared" si="137"/>
        <v>0</v>
      </c>
      <c r="AB478" s="413">
        <f t="shared" si="137"/>
        <v>0</v>
      </c>
      <c r="AC478" s="413">
        <f t="shared" si="137"/>
        <v>0</v>
      </c>
      <c r="AD478" s="413">
        <f t="shared" si="137"/>
        <v>0</v>
      </c>
      <c r="AE478" s="413">
        <f t="shared" si="137"/>
        <v>0</v>
      </c>
      <c r="AF478" s="413">
        <f t="shared" si="137"/>
        <v>0</v>
      </c>
      <c r="AG478" s="413">
        <f t="shared" si="137"/>
        <v>0</v>
      </c>
      <c r="AH478" s="413">
        <f t="shared" si="137"/>
        <v>0</v>
      </c>
      <c r="AI478" s="413">
        <f t="shared" si="137"/>
        <v>0</v>
      </c>
      <c r="AJ478" s="413">
        <f t="shared" si="137"/>
        <v>0</v>
      </c>
      <c r="AK478" s="413">
        <f t="shared" si="137"/>
        <v>0</v>
      </c>
      <c r="AL478" s="413">
        <f t="shared" si="137"/>
        <v>0</v>
      </c>
      <c r="AM478" s="308"/>
    </row>
    <row r="479" spans="1:39" hidden="1"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4"/>
      <c r="B481" s="433" t="s">
        <v>310</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 t="shared" ref="Y481:AL481" si="138">Y480</f>
        <v>0</v>
      </c>
      <c r="Z481" s="413">
        <f t="shared" si="138"/>
        <v>0</v>
      </c>
      <c r="AA481" s="413">
        <f t="shared" si="138"/>
        <v>0</v>
      </c>
      <c r="AB481" s="413">
        <f t="shared" si="138"/>
        <v>0</v>
      </c>
      <c r="AC481" s="413">
        <f t="shared" si="138"/>
        <v>0</v>
      </c>
      <c r="AD481" s="413">
        <f t="shared" si="138"/>
        <v>0</v>
      </c>
      <c r="AE481" s="413">
        <f t="shared" si="138"/>
        <v>0</v>
      </c>
      <c r="AF481" s="413">
        <f t="shared" si="138"/>
        <v>0</v>
      </c>
      <c r="AG481" s="413">
        <f t="shared" si="138"/>
        <v>0</v>
      </c>
      <c r="AH481" s="413">
        <f t="shared" si="138"/>
        <v>0</v>
      </c>
      <c r="AI481" s="413">
        <f t="shared" si="138"/>
        <v>0</v>
      </c>
      <c r="AJ481" s="413">
        <f t="shared" si="138"/>
        <v>0</v>
      </c>
      <c r="AK481" s="413">
        <f t="shared" si="138"/>
        <v>0</v>
      </c>
      <c r="AL481" s="413">
        <f t="shared" si="138"/>
        <v>0</v>
      </c>
      <c r="AM481" s="308"/>
    </row>
    <row r="482" spans="1:39" hidden="1"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4"/>
      <c r="B483" s="506" t="s">
        <v>503</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4"/>
      <c r="B485" s="433" t="s">
        <v>310</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 t="shared" ref="Y485:AL485" si="139">Y484</f>
        <v>0</v>
      </c>
      <c r="Z485" s="413">
        <f t="shared" si="139"/>
        <v>0</v>
      </c>
      <c r="AA485" s="413">
        <f t="shared" si="139"/>
        <v>0</v>
      </c>
      <c r="AB485" s="413">
        <f t="shared" si="139"/>
        <v>0</v>
      </c>
      <c r="AC485" s="413">
        <f t="shared" si="139"/>
        <v>0</v>
      </c>
      <c r="AD485" s="413">
        <f t="shared" si="139"/>
        <v>0</v>
      </c>
      <c r="AE485" s="413">
        <f t="shared" si="139"/>
        <v>0</v>
      </c>
      <c r="AF485" s="413">
        <f t="shared" si="139"/>
        <v>0</v>
      </c>
      <c r="AG485" s="413">
        <f t="shared" si="139"/>
        <v>0</v>
      </c>
      <c r="AH485" s="413">
        <f t="shared" si="139"/>
        <v>0</v>
      </c>
      <c r="AI485" s="413">
        <f t="shared" si="139"/>
        <v>0</v>
      </c>
      <c r="AJ485" s="413">
        <f t="shared" si="139"/>
        <v>0</v>
      </c>
      <c r="AK485" s="413">
        <f t="shared" si="139"/>
        <v>0</v>
      </c>
      <c r="AL485" s="413">
        <f t="shared" si="139"/>
        <v>0</v>
      </c>
      <c r="AM485" s="308"/>
    </row>
    <row r="486" spans="1:39" hidden="1"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4"/>
      <c r="B488" s="433" t="s">
        <v>310</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 t="shared" ref="Y488:AL488" si="140">Y487</f>
        <v>0</v>
      </c>
      <c r="Z488" s="413">
        <f t="shared" si="140"/>
        <v>0</v>
      </c>
      <c r="AA488" s="413">
        <f t="shared" si="140"/>
        <v>0</v>
      </c>
      <c r="AB488" s="413">
        <f t="shared" si="140"/>
        <v>0</v>
      </c>
      <c r="AC488" s="413">
        <f t="shared" si="140"/>
        <v>0</v>
      </c>
      <c r="AD488" s="413">
        <f t="shared" si="140"/>
        <v>0</v>
      </c>
      <c r="AE488" s="413">
        <f t="shared" si="140"/>
        <v>0</v>
      </c>
      <c r="AF488" s="413">
        <f t="shared" si="140"/>
        <v>0</v>
      </c>
      <c r="AG488" s="413">
        <f t="shared" si="140"/>
        <v>0</v>
      </c>
      <c r="AH488" s="413">
        <f t="shared" si="140"/>
        <v>0</v>
      </c>
      <c r="AI488" s="413">
        <f t="shared" si="140"/>
        <v>0</v>
      </c>
      <c r="AJ488" s="413">
        <f t="shared" si="140"/>
        <v>0</v>
      </c>
      <c r="AK488" s="413">
        <f t="shared" si="140"/>
        <v>0</v>
      </c>
      <c r="AL488" s="413">
        <f t="shared" si="140"/>
        <v>0</v>
      </c>
      <c r="AM488" s="308"/>
    </row>
    <row r="489" spans="1:39" hidden="1"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4"/>
      <c r="B491" s="433" t="s">
        <v>310</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 t="shared" ref="Y491:AL491" si="141">Y490</f>
        <v>0</v>
      </c>
      <c r="Z491" s="413">
        <f t="shared" si="141"/>
        <v>0</v>
      </c>
      <c r="AA491" s="413">
        <f t="shared" si="141"/>
        <v>0</v>
      </c>
      <c r="AB491" s="413">
        <f t="shared" si="141"/>
        <v>0</v>
      </c>
      <c r="AC491" s="413">
        <f t="shared" si="141"/>
        <v>0</v>
      </c>
      <c r="AD491" s="413">
        <f t="shared" si="141"/>
        <v>0</v>
      </c>
      <c r="AE491" s="413">
        <f t="shared" si="141"/>
        <v>0</v>
      </c>
      <c r="AF491" s="413">
        <f t="shared" si="141"/>
        <v>0</v>
      </c>
      <c r="AG491" s="413">
        <f t="shared" si="141"/>
        <v>0</v>
      </c>
      <c r="AH491" s="413">
        <f t="shared" si="141"/>
        <v>0</v>
      </c>
      <c r="AI491" s="413">
        <f t="shared" si="141"/>
        <v>0</v>
      </c>
      <c r="AJ491" s="413">
        <f t="shared" si="141"/>
        <v>0</v>
      </c>
      <c r="AK491" s="413">
        <f t="shared" si="141"/>
        <v>0</v>
      </c>
      <c r="AL491" s="413">
        <f t="shared" si="141"/>
        <v>0</v>
      </c>
      <c r="AM491" s="308"/>
    </row>
    <row r="492" spans="1:39" hidden="1"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4"/>
      <c r="B494" s="433" t="s">
        <v>310</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 t="shared" ref="Y494:AL494" si="142">Y493</f>
        <v>0</v>
      </c>
      <c r="Z494" s="413">
        <f t="shared" si="142"/>
        <v>0</v>
      </c>
      <c r="AA494" s="413">
        <f t="shared" si="142"/>
        <v>0</v>
      </c>
      <c r="AB494" s="413">
        <f t="shared" si="142"/>
        <v>0</v>
      </c>
      <c r="AC494" s="413">
        <f t="shared" si="142"/>
        <v>0</v>
      </c>
      <c r="AD494" s="413">
        <f t="shared" si="142"/>
        <v>0</v>
      </c>
      <c r="AE494" s="413">
        <f t="shared" si="142"/>
        <v>0</v>
      </c>
      <c r="AF494" s="413">
        <f t="shared" si="142"/>
        <v>0</v>
      </c>
      <c r="AG494" s="413">
        <f t="shared" si="142"/>
        <v>0</v>
      </c>
      <c r="AH494" s="413">
        <f t="shared" si="142"/>
        <v>0</v>
      </c>
      <c r="AI494" s="413">
        <f t="shared" si="142"/>
        <v>0</v>
      </c>
      <c r="AJ494" s="413">
        <f t="shared" si="142"/>
        <v>0</v>
      </c>
      <c r="AK494" s="413">
        <f t="shared" si="142"/>
        <v>0</v>
      </c>
      <c r="AL494" s="413">
        <f t="shared" si="142"/>
        <v>0</v>
      </c>
      <c r="AM494" s="308"/>
    </row>
    <row r="495" spans="1:39" hidden="1"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4"/>
      <c r="B497" s="433" t="s">
        <v>310</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 t="shared" ref="Y497:AL497" si="143">Y496</f>
        <v>0</v>
      </c>
      <c r="Z497" s="413">
        <f t="shared" si="143"/>
        <v>0</v>
      </c>
      <c r="AA497" s="413">
        <f t="shared" si="143"/>
        <v>0</v>
      </c>
      <c r="AB497" s="413">
        <f t="shared" si="143"/>
        <v>0</v>
      </c>
      <c r="AC497" s="413">
        <f t="shared" si="143"/>
        <v>0</v>
      </c>
      <c r="AD497" s="413">
        <f t="shared" si="143"/>
        <v>0</v>
      </c>
      <c r="AE497" s="413">
        <f t="shared" si="143"/>
        <v>0</v>
      </c>
      <c r="AF497" s="413">
        <f t="shared" si="143"/>
        <v>0</v>
      </c>
      <c r="AG497" s="413">
        <f t="shared" si="143"/>
        <v>0</v>
      </c>
      <c r="AH497" s="413">
        <f t="shared" si="143"/>
        <v>0</v>
      </c>
      <c r="AI497" s="413">
        <f t="shared" si="143"/>
        <v>0</v>
      </c>
      <c r="AJ497" s="413">
        <f t="shared" si="143"/>
        <v>0</v>
      </c>
      <c r="AK497" s="413">
        <f t="shared" si="143"/>
        <v>0</v>
      </c>
      <c r="AL497" s="413">
        <f t="shared" si="143"/>
        <v>0</v>
      </c>
      <c r="AM497" s="308"/>
    </row>
    <row r="498" spans="1:39" hidden="1"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4"/>
      <c r="B500" s="433" t="s">
        <v>310</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 t="shared" ref="Y500:AL500" si="144">Y499</f>
        <v>0</v>
      </c>
      <c r="Z500" s="413">
        <f t="shared" si="144"/>
        <v>0</v>
      </c>
      <c r="AA500" s="413">
        <f t="shared" si="144"/>
        <v>0</v>
      </c>
      <c r="AB500" s="413">
        <f t="shared" si="144"/>
        <v>0</v>
      </c>
      <c r="AC500" s="413">
        <f t="shared" si="144"/>
        <v>0</v>
      </c>
      <c r="AD500" s="413">
        <f t="shared" si="144"/>
        <v>0</v>
      </c>
      <c r="AE500" s="413">
        <f t="shared" si="144"/>
        <v>0</v>
      </c>
      <c r="AF500" s="413">
        <f t="shared" si="144"/>
        <v>0</v>
      </c>
      <c r="AG500" s="413">
        <f t="shared" si="144"/>
        <v>0</v>
      </c>
      <c r="AH500" s="413">
        <f t="shared" si="144"/>
        <v>0</v>
      </c>
      <c r="AI500" s="413">
        <f t="shared" si="144"/>
        <v>0</v>
      </c>
      <c r="AJ500" s="413">
        <f t="shared" si="144"/>
        <v>0</v>
      </c>
      <c r="AK500" s="413">
        <f t="shared" si="144"/>
        <v>0</v>
      </c>
      <c r="AL500" s="413">
        <f t="shared" si="144"/>
        <v>0</v>
      </c>
      <c r="AM500" s="308"/>
    </row>
    <row r="501" spans="1:39" hidden="1"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4"/>
      <c r="B503" s="433" t="s">
        <v>310</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 t="shared" ref="Y503:AL503" si="145">Y502</f>
        <v>0</v>
      </c>
      <c r="Z503" s="413">
        <f t="shared" si="145"/>
        <v>0</v>
      </c>
      <c r="AA503" s="413">
        <f t="shared" si="145"/>
        <v>0</v>
      </c>
      <c r="AB503" s="413">
        <f t="shared" si="145"/>
        <v>0</v>
      </c>
      <c r="AC503" s="413">
        <f t="shared" si="145"/>
        <v>0</v>
      </c>
      <c r="AD503" s="413">
        <f t="shared" si="145"/>
        <v>0</v>
      </c>
      <c r="AE503" s="413">
        <f t="shared" si="145"/>
        <v>0</v>
      </c>
      <c r="AF503" s="413">
        <f t="shared" si="145"/>
        <v>0</v>
      </c>
      <c r="AG503" s="413">
        <f t="shared" si="145"/>
        <v>0</v>
      </c>
      <c r="AH503" s="413">
        <f t="shared" si="145"/>
        <v>0</v>
      </c>
      <c r="AI503" s="413">
        <f t="shared" si="145"/>
        <v>0</v>
      </c>
      <c r="AJ503" s="413">
        <f t="shared" si="145"/>
        <v>0</v>
      </c>
      <c r="AK503" s="413">
        <f t="shared" si="145"/>
        <v>0</v>
      </c>
      <c r="AL503" s="413">
        <f t="shared" si="145"/>
        <v>0</v>
      </c>
      <c r="AM503" s="308"/>
    </row>
    <row r="504" spans="1:39" hidden="1"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4"/>
      <c r="B506" s="433" t="s">
        <v>310</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 t="shared" ref="Y506:AL506" si="146">Y505</f>
        <v>0</v>
      </c>
      <c r="Z506" s="413">
        <f t="shared" si="146"/>
        <v>0</v>
      </c>
      <c r="AA506" s="413">
        <f t="shared" si="146"/>
        <v>0</v>
      </c>
      <c r="AB506" s="413">
        <f t="shared" si="146"/>
        <v>0</v>
      </c>
      <c r="AC506" s="413">
        <f t="shared" si="146"/>
        <v>0</v>
      </c>
      <c r="AD506" s="413">
        <f t="shared" si="146"/>
        <v>0</v>
      </c>
      <c r="AE506" s="413">
        <f t="shared" si="146"/>
        <v>0</v>
      </c>
      <c r="AF506" s="413">
        <f t="shared" si="146"/>
        <v>0</v>
      </c>
      <c r="AG506" s="413">
        <f t="shared" si="146"/>
        <v>0</v>
      </c>
      <c r="AH506" s="413">
        <f t="shared" si="146"/>
        <v>0</v>
      </c>
      <c r="AI506" s="413">
        <f t="shared" si="146"/>
        <v>0</v>
      </c>
      <c r="AJ506" s="413">
        <f t="shared" si="146"/>
        <v>0</v>
      </c>
      <c r="AK506" s="413">
        <f t="shared" si="146"/>
        <v>0</v>
      </c>
      <c r="AL506" s="413">
        <f t="shared" si="146"/>
        <v>0</v>
      </c>
      <c r="AM506" s="308"/>
    </row>
    <row r="507" spans="1:39" hidden="1"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4"/>
      <c r="B508" s="506" t="s">
        <v>504</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4"/>
      <c r="B510" s="433" t="s">
        <v>310</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 t="shared" ref="Y510:AL510" si="147">Y509</f>
        <v>0</v>
      </c>
      <c r="Z510" s="413">
        <f t="shared" si="147"/>
        <v>0</v>
      </c>
      <c r="AA510" s="413">
        <f t="shared" si="147"/>
        <v>0</v>
      </c>
      <c r="AB510" s="413">
        <f t="shared" si="147"/>
        <v>0</v>
      </c>
      <c r="AC510" s="413">
        <f t="shared" si="147"/>
        <v>0</v>
      </c>
      <c r="AD510" s="413">
        <f t="shared" si="147"/>
        <v>0</v>
      </c>
      <c r="AE510" s="413">
        <f t="shared" si="147"/>
        <v>0</v>
      </c>
      <c r="AF510" s="413">
        <f t="shared" si="147"/>
        <v>0</v>
      </c>
      <c r="AG510" s="413">
        <f t="shared" si="147"/>
        <v>0</v>
      </c>
      <c r="AH510" s="413">
        <f t="shared" si="147"/>
        <v>0</v>
      </c>
      <c r="AI510" s="413">
        <f t="shared" si="147"/>
        <v>0</v>
      </c>
      <c r="AJ510" s="413">
        <f t="shared" si="147"/>
        <v>0</v>
      </c>
      <c r="AK510" s="413">
        <f t="shared" si="147"/>
        <v>0</v>
      </c>
      <c r="AL510" s="413">
        <f t="shared" si="147"/>
        <v>0</v>
      </c>
      <c r="AM510" s="308"/>
    </row>
    <row r="511" spans="1:39" hidden="1"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4"/>
      <c r="B513" s="433" t="s">
        <v>310</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 t="shared" ref="Y513:AL513" si="148">Y512</f>
        <v>0</v>
      </c>
      <c r="Z513" s="413">
        <f t="shared" si="148"/>
        <v>0</v>
      </c>
      <c r="AA513" s="413">
        <f t="shared" si="148"/>
        <v>0</v>
      </c>
      <c r="AB513" s="413">
        <f t="shared" si="148"/>
        <v>0</v>
      </c>
      <c r="AC513" s="413">
        <f t="shared" si="148"/>
        <v>0</v>
      </c>
      <c r="AD513" s="413">
        <f t="shared" si="148"/>
        <v>0</v>
      </c>
      <c r="AE513" s="413">
        <f t="shared" si="148"/>
        <v>0</v>
      </c>
      <c r="AF513" s="413">
        <f t="shared" si="148"/>
        <v>0</v>
      </c>
      <c r="AG513" s="413">
        <f t="shared" si="148"/>
        <v>0</v>
      </c>
      <c r="AH513" s="413">
        <f t="shared" si="148"/>
        <v>0</v>
      </c>
      <c r="AI513" s="413">
        <f t="shared" si="148"/>
        <v>0</v>
      </c>
      <c r="AJ513" s="413">
        <f t="shared" si="148"/>
        <v>0</v>
      </c>
      <c r="AK513" s="413">
        <f t="shared" si="148"/>
        <v>0</v>
      </c>
      <c r="AL513" s="413">
        <f t="shared" si="148"/>
        <v>0</v>
      </c>
      <c r="AM513" s="308"/>
    </row>
    <row r="514" spans="1:39" hidden="1"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4"/>
      <c r="B516" s="433" t="s">
        <v>310</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 t="shared" ref="Y516:AL516" si="149">Y515</f>
        <v>0</v>
      </c>
      <c r="Z516" s="413">
        <f t="shared" si="149"/>
        <v>0</v>
      </c>
      <c r="AA516" s="413">
        <f t="shared" si="149"/>
        <v>0</v>
      </c>
      <c r="AB516" s="413">
        <f t="shared" si="149"/>
        <v>0</v>
      </c>
      <c r="AC516" s="413">
        <f t="shared" si="149"/>
        <v>0</v>
      </c>
      <c r="AD516" s="413">
        <f t="shared" si="149"/>
        <v>0</v>
      </c>
      <c r="AE516" s="413">
        <f t="shared" si="149"/>
        <v>0</v>
      </c>
      <c r="AF516" s="413">
        <f t="shared" si="149"/>
        <v>0</v>
      </c>
      <c r="AG516" s="413">
        <f t="shared" si="149"/>
        <v>0</v>
      </c>
      <c r="AH516" s="413">
        <f t="shared" si="149"/>
        <v>0</v>
      </c>
      <c r="AI516" s="413">
        <f t="shared" si="149"/>
        <v>0</v>
      </c>
      <c r="AJ516" s="413">
        <f t="shared" si="149"/>
        <v>0</v>
      </c>
      <c r="AK516" s="413">
        <f t="shared" si="149"/>
        <v>0</v>
      </c>
      <c r="AL516" s="413">
        <f t="shared" si="149"/>
        <v>0</v>
      </c>
      <c r="AM516" s="308"/>
    </row>
    <row r="517" spans="1:39" hidden="1"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4"/>
      <c r="B518" s="506" t="s">
        <v>505</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4"/>
      <c r="B520" s="433" t="s">
        <v>310</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 t="shared" ref="Y520:AL520" si="150">Y519</f>
        <v>0</v>
      </c>
      <c r="Z520" s="413">
        <f t="shared" si="150"/>
        <v>0</v>
      </c>
      <c r="AA520" s="413">
        <f t="shared" si="150"/>
        <v>0</v>
      </c>
      <c r="AB520" s="413">
        <f t="shared" si="150"/>
        <v>0</v>
      </c>
      <c r="AC520" s="413">
        <f t="shared" si="150"/>
        <v>0</v>
      </c>
      <c r="AD520" s="413">
        <f t="shared" si="150"/>
        <v>0</v>
      </c>
      <c r="AE520" s="413">
        <f t="shared" si="150"/>
        <v>0</v>
      </c>
      <c r="AF520" s="413">
        <f t="shared" si="150"/>
        <v>0</v>
      </c>
      <c r="AG520" s="413">
        <f t="shared" si="150"/>
        <v>0</v>
      </c>
      <c r="AH520" s="413">
        <f t="shared" si="150"/>
        <v>0</v>
      </c>
      <c r="AI520" s="413">
        <f t="shared" si="150"/>
        <v>0</v>
      </c>
      <c r="AJ520" s="413">
        <f t="shared" si="150"/>
        <v>0</v>
      </c>
      <c r="AK520" s="413">
        <f t="shared" si="150"/>
        <v>0</v>
      </c>
      <c r="AL520" s="413">
        <f t="shared" si="150"/>
        <v>0</v>
      </c>
      <c r="AM520" s="308"/>
    </row>
    <row r="521" spans="1:39" hidden="1"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4"/>
      <c r="B523" s="433" t="s">
        <v>310</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 t="shared" ref="Y523:AL523" si="151">Y522</f>
        <v>0</v>
      </c>
      <c r="Z523" s="413">
        <f t="shared" si="151"/>
        <v>0</v>
      </c>
      <c r="AA523" s="413">
        <f t="shared" si="151"/>
        <v>0</v>
      </c>
      <c r="AB523" s="413">
        <f t="shared" si="151"/>
        <v>0</v>
      </c>
      <c r="AC523" s="413">
        <f t="shared" si="151"/>
        <v>0</v>
      </c>
      <c r="AD523" s="413">
        <f t="shared" si="151"/>
        <v>0</v>
      </c>
      <c r="AE523" s="413">
        <f t="shared" si="151"/>
        <v>0</v>
      </c>
      <c r="AF523" s="413">
        <f t="shared" si="151"/>
        <v>0</v>
      </c>
      <c r="AG523" s="413">
        <f t="shared" si="151"/>
        <v>0</v>
      </c>
      <c r="AH523" s="413">
        <f t="shared" si="151"/>
        <v>0</v>
      </c>
      <c r="AI523" s="413">
        <f t="shared" si="151"/>
        <v>0</v>
      </c>
      <c r="AJ523" s="413">
        <f t="shared" si="151"/>
        <v>0</v>
      </c>
      <c r="AK523" s="413">
        <f t="shared" si="151"/>
        <v>0</v>
      </c>
      <c r="AL523" s="413">
        <f t="shared" si="151"/>
        <v>0</v>
      </c>
      <c r="AM523" s="308"/>
    </row>
    <row r="524" spans="1:39" hidden="1"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4"/>
      <c r="B526" s="433" t="s">
        <v>310</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 t="shared" ref="Y526:AL526" si="152">Y525</f>
        <v>0</v>
      </c>
      <c r="Z526" s="413">
        <f t="shared" si="152"/>
        <v>0</v>
      </c>
      <c r="AA526" s="413">
        <f t="shared" si="152"/>
        <v>0</v>
      </c>
      <c r="AB526" s="413">
        <f t="shared" si="152"/>
        <v>0</v>
      </c>
      <c r="AC526" s="413">
        <f t="shared" si="152"/>
        <v>0</v>
      </c>
      <c r="AD526" s="413">
        <f t="shared" si="152"/>
        <v>0</v>
      </c>
      <c r="AE526" s="413">
        <f t="shared" si="152"/>
        <v>0</v>
      </c>
      <c r="AF526" s="413">
        <f t="shared" si="152"/>
        <v>0</v>
      </c>
      <c r="AG526" s="413">
        <f t="shared" si="152"/>
        <v>0</v>
      </c>
      <c r="AH526" s="413">
        <f t="shared" si="152"/>
        <v>0</v>
      </c>
      <c r="AI526" s="413">
        <f t="shared" si="152"/>
        <v>0</v>
      </c>
      <c r="AJ526" s="413">
        <f t="shared" si="152"/>
        <v>0</v>
      </c>
      <c r="AK526" s="413">
        <f t="shared" si="152"/>
        <v>0</v>
      </c>
      <c r="AL526" s="413">
        <f t="shared" si="152"/>
        <v>0</v>
      </c>
      <c r="AM526" s="308"/>
    </row>
    <row r="527" spans="1:39" hidden="1"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4"/>
      <c r="B529" s="433" t="s">
        <v>310</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 t="shared" ref="Y529:AL529" si="153">Y528</f>
        <v>0</v>
      </c>
      <c r="Z529" s="413">
        <f t="shared" si="153"/>
        <v>0</v>
      </c>
      <c r="AA529" s="413">
        <f t="shared" si="153"/>
        <v>0</v>
      </c>
      <c r="AB529" s="413">
        <f t="shared" si="153"/>
        <v>0</v>
      </c>
      <c r="AC529" s="413">
        <f t="shared" si="153"/>
        <v>0</v>
      </c>
      <c r="AD529" s="413">
        <f t="shared" si="153"/>
        <v>0</v>
      </c>
      <c r="AE529" s="413">
        <f t="shared" si="153"/>
        <v>0</v>
      </c>
      <c r="AF529" s="413">
        <f t="shared" si="153"/>
        <v>0</v>
      </c>
      <c r="AG529" s="413">
        <f t="shared" si="153"/>
        <v>0</v>
      </c>
      <c r="AH529" s="413">
        <f t="shared" si="153"/>
        <v>0</v>
      </c>
      <c r="AI529" s="413">
        <f t="shared" si="153"/>
        <v>0</v>
      </c>
      <c r="AJ529" s="413">
        <f t="shared" si="153"/>
        <v>0</v>
      </c>
      <c r="AK529" s="413">
        <f t="shared" si="153"/>
        <v>0</v>
      </c>
      <c r="AL529" s="413">
        <f t="shared" si="153"/>
        <v>0</v>
      </c>
      <c r="AM529" s="308"/>
    </row>
    <row r="530" spans="1:39" hidden="1"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4"/>
      <c r="B532" s="433" t="s">
        <v>310</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 t="shared" ref="Y532:AL532" si="154">Y531</f>
        <v>0</v>
      </c>
      <c r="Z532" s="413">
        <f t="shared" si="154"/>
        <v>0</v>
      </c>
      <c r="AA532" s="413">
        <f t="shared" si="154"/>
        <v>0</v>
      </c>
      <c r="AB532" s="413">
        <f t="shared" si="154"/>
        <v>0</v>
      </c>
      <c r="AC532" s="413">
        <f t="shared" si="154"/>
        <v>0</v>
      </c>
      <c r="AD532" s="413">
        <f t="shared" si="154"/>
        <v>0</v>
      </c>
      <c r="AE532" s="413">
        <f t="shared" si="154"/>
        <v>0</v>
      </c>
      <c r="AF532" s="413">
        <f t="shared" si="154"/>
        <v>0</v>
      </c>
      <c r="AG532" s="413">
        <f t="shared" si="154"/>
        <v>0</v>
      </c>
      <c r="AH532" s="413">
        <f t="shared" si="154"/>
        <v>0</v>
      </c>
      <c r="AI532" s="413">
        <f t="shared" si="154"/>
        <v>0</v>
      </c>
      <c r="AJ532" s="413">
        <f t="shared" si="154"/>
        <v>0</v>
      </c>
      <c r="AK532" s="413">
        <f t="shared" si="154"/>
        <v>0</v>
      </c>
      <c r="AL532" s="413">
        <f t="shared" si="154"/>
        <v>0</v>
      </c>
      <c r="AM532" s="308"/>
    </row>
    <row r="533" spans="1:39" hidden="1"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4"/>
      <c r="B535" s="433" t="s">
        <v>310</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 t="shared" ref="Y535:AL535" si="155">Y534</f>
        <v>0</v>
      </c>
      <c r="Z535" s="413">
        <f t="shared" si="155"/>
        <v>0</v>
      </c>
      <c r="AA535" s="413">
        <f t="shared" si="155"/>
        <v>0</v>
      </c>
      <c r="AB535" s="413">
        <f t="shared" si="155"/>
        <v>0</v>
      </c>
      <c r="AC535" s="413">
        <f t="shared" si="155"/>
        <v>0</v>
      </c>
      <c r="AD535" s="413">
        <f t="shared" si="155"/>
        <v>0</v>
      </c>
      <c r="AE535" s="413">
        <f t="shared" si="155"/>
        <v>0</v>
      </c>
      <c r="AF535" s="413">
        <f t="shared" si="155"/>
        <v>0</v>
      </c>
      <c r="AG535" s="413">
        <f t="shared" si="155"/>
        <v>0</v>
      </c>
      <c r="AH535" s="413">
        <f t="shared" si="155"/>
        <v>0</v>
      </c>
      <c r="AI535" s="413">
        <f t="shared" si="155"/>
        <v>0</v>
      </c>
      <c r="AJ535" s="413">
        <f t="shared" si="155"/>
        <v>0</v>
      </c>
      <c r="AK535" s="413">
        <f t="shared" si="155"/>
        <v>0</v>
      </c>
      <c r="AL535" s="413">
        <f t="shared" si="155"/>
        <v>0</v>
      </c>
      <c r="AM535" s="308"/>
    </row>
    <row r="536" spans="1:39" hidden="1"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4"/>
      <c r="B538" s="433" t="s">
        <v>310</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 t="shared" ref="Y538:AL538" si="156">Y537</f>
        <v>0</v>
      </c>
      <c r="Z538" s="413">
        <f t="shared" si="156"/>
        <v>0</v>
      </c>
      <c r="AA538" s="413">
        <f t="shared" si="156"/>
        <v>0</v>
      </c>
      <c r="AB538" s="413">
        <f t="shared" si="156"/>
        <v>0</v>
      </c>
      <c r="AC538" s="413">
        <f t="shared" si="156"/>
        <v>0</v>
      </c>
      <c r="AD538" s="413">
        <f t="shared" si="156"/>
        <v>0</v>
      </c>
      <c r="AE538" s="413">
        <f t="shared" si="156"/>
        <v>0</v>
      </c>
      <c r="AF538" s="413">
        <f t="shared" si="156"/>
        <v>0</v>
      </c>
      <c r="AG538" s="413">
        <f t="shared" si="156"/>
        <v>0</v>
      </c>
      <c r="AH538" s="413">
        <f t="shared" si="156"/>
        <v>0</v>
      </c>
      <c r="AI538" s="413">
        <f t="shared" si="156"/>
        <v>0</v>
      </c>
      <c r="AJ538" s="413">
        <f t="shared" si="156"/>
        <v>0</v>
      </c>
      <c r="AK538" s="413">
        <f t="shared" si="156"/>
        <v>0</v>
      </c>
      <c r="AL538" s="413">
        <f t="shared" si="156"/>
        <v>0</v>
      </c>
      <c r="AM538" s="308"/>
    </row>
    <row r="539" spans="1:39" hidden="1"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4"/>
      <c r="B541" s="433" t="s">
        <v>310</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 t="shared" ref="Y541:AL541" si="157">Y540</f>
        <v>0</v>
      </c>
      <c r="Z541" s="413">
        <f t="shared" si="157"/>
        <v>0</v>
      </c>
      <c r="AA541" s="413">
        <f t="shared" si="157"/>
        <v>0</v>
      </c>
      <c r="AB541" s="413">
        <f t="shared" si="157"/>
        <v>0</v>
      </c>
      <c r="AC541" s="413">
        <f t="shared" si="157"/>
        <v>0</v>
      </c>
      <c r="AD541" s="413">
        <f t="shared" si="157"/>
        <v>0</v>
      </c>
      <c r="AE541" s="413">
        <f t="shared" si="157"/>
        <v>0</v>
      </c>
      <c r="AF541" s="413">
        <f t="shared" si="157"/>
        <v>0</v>
      </c>
      <c r="AG541" s="413">
        <f t="shared" si="157"/>
        <v>0</v>
      </c>
      <c r="AH541" s="413">
        <f t="shared" si="157"/>
        <v>0</v>
      </c>
      <c r="AI541" s="413">
        <f t="shared" si="157"/>
        <v>0</v>
      </c>
      <c r="AJ541" s="413">
        <f t="shared" si="157"/>
        <v>0</v>
      </c>
      <c r="AK541" s="413">
        <f t="shared" si="157"/>
        <v>0</v>
      </c>
      <c r="AL541" s="413">
        <f t="shared" si="157"/>
        <v>0</v>
      </c>
      <c r="AM541" s="308"/>
    </row>
    <row r="542" spans="1:39" hidden="1"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4"/>
      <c r="B544" s="433" t="s">
        <v>310</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 t="shared" ref="Y544:AL544" si="158">Y543</f>
        <v>0</v>
      </c>
      <c r="Z544" s="413">
        <f t="shared" si="158"/>
        <v>0</v>
      </c>
      <c r="AA544" s="413">
        <f t="shared" si="158"/>
        <v>0</v>
      </c>
      <c r="AB544" s="413">
        <f t="shared" si="158"/>
        <v>0</v>
      </c>
      <c r="AC544" s="413">
        <f t="shared" si="158"/>
        <v>0</v>
      </c>
      <c r="AD544" s="413">
        <f t="shared" si="158"/>
        <v>0</v>
      </c>
      <c r="AE544" s="413">
        <f t="shared" si="158"/>
        <v>0</v>
      </c>
      <c r="AF544" s="413">
        <f t="shared" si="158"/>
        <v>0</v>
      </c>
      <c r="AG544" s="413">
        <f t="shared" si="158"/>
        <v>0</v>
      </c>
      <c r="AH544" s="413">
        <f t="shared" si="158"/>
        <v>0</v>
      </c>
      <c r="AI544" s="413">
        <f t="shared" si="158"/>
        <v>0</v>
      </c>
      <c r="AJ544" s="413">
        <f t="shared" si="158"/>
        <v>0</v>
      </c>
      <c r="AK544" s="413">
        <f t="shared" si="158"/>
        <v>0</v>
      </c>
      <c r="AL544" s="413">
        <f t="shared" si="158"/>
        <v>0</v>
      </c>
      <c r="AM544" s="308"/>
    </row>
    <row r="545" spans="1:39" hidden="1"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4"/>
      <c r="B547" s="433" t="s">
        <v>310</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 t="shared" ref="Y547:AL547" si="159">Y546</f>
        <v>0</v>
      </c>
      <c r="Z547" s="413">
        <f t="shared" si="159"/>
        <v>0</v>
      </c>
      <c r="AA547" s="413">
        <f t="shared" si="159"/>
        <v>0</v>
      </c>
      <c r="AB547" s="413">
        <f t="shared" si="159"/>
        <v>0</v>
      </c>
      <c r="AC547" s="413">
        <f t="shared" si="159"/>
        <v>0</v>
      </c>
      <c r="AD547" s="413">
        <f t="shared" si="159"/>
        <v>0</v>
      </c>
      <c r="AE547" s="413">
        <f t="shared" si="159"/>
        <v>0</v>
      </c>
      <c r="AF547" s="413">
        <f t="shared" si="159"/>
        <v>0</v>
      </c>
      <c r="AG547" s="413">
        <f t="shared" si="159"/>
        <v>0</v>
      </c>
      <c r="AH547" s="413">
        <f t="shared" si="159"/>
        <v>0</v>
      </c>
      <c r="AI547" s="413">
        <f t="shared" si="159"/>
        <v>0</v>
      </c>
      <c r="AJ547" s="413">
        <f t="shared" si="159"/>
        <v>0</v>
      </c>
      <c r="AK547" s="413">
        <f t="shared" si="159"/>
        <v>0</v>
      </c>
      <c r="AL547" s="413">
        <f t="shared" si="159"/>
        <v>0</v>
      </c>
      <c r="AM547" s="308"/>
    </row>
    <row r="548" spans="1:39" hidden="1"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4"/>
      <c r="B550" s="433" t="s">
        <v>310</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 t="shared" ref="Y550:AL550" si="160">Y549</f>
        <v>0</v>
      </c>
      <c r="Z550" s="413">
        <f t="shared" si="160"/>
        <v>0</v>
      </c>
      <c r="AA550" s="413">
        <f t="shared" si="160"/>
        <v>0</v>
      </c>
      <c r="AB550" s="413">
        <f t="shared" si="160"/>
        <v>0</v>
      </c>
      <c r="AC550" s="413">
        <f t="shared" si="160"/>
        <v>0</v>
      </c>
      <c r="AD550" s="413">
        <f t="shared" si="160"/>
        <v>0</v>
      </c>
      <c r="AE550" s="413">
        <f t="shared" si="160"/>
        <v>0</v>
      </c>
      <c r="AF550" s="413">
        <f t="shared" si="160"/>
        <v>0</v>
      </c>
      <c r="AG550" s="413">
        <f t="shared" si="160"/>
        <v>0</v>
      </c>
      <c r="AH550" s="413">
        <f t="shared" si="160"/>
        <v>0</v>
      </c>
      <c r="AI550" s="413">
        <f t="shared" si="160"/>
        <v>0</v>
      </c>
      <c r="AJ550" s="413">
        <f t="shared" si="160"/>
        <v>0</v>
      </c>
      <c r="AK550" s="413">
        <f t="shared" si="160"/>
        <v>0</v>
      </c>
      <c r="AL550" s="413">
        <f t="shared" si="160"/>
        <v>0</v>
      </c>
      <c r="AM550" s="308"/>
    </row>
    <row r="551" spans="1:39" hidden="1"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4"/>
      <c r="B553" s="433" t="s">
        <v>310</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 t="shared" ref="Y553:AL553" si="161">Y552</f>
        <v>0</v>
      </c>
      <c r="Z553" s="413">
        <f t="shared" si="161"/>
        <v>0</v>
      </c>
      <c r="AA553" s="413">
        <f t="shared" si="161"/>
        <v>0</v>
      </c>
      <c r="AB553" s="413">
        <f t="shared" si="161"/>
        <v>0</v>
      </c>
      <c r="AC553" s="413">
        <f t="shared" si="161"/>
        <v>0</v>
      </c>
      <c r="AD553" s="413">
        <f t="shared" si="161"/>
        <v>0</v>
      </c>
      <c r="AE553" s="413">
        <f t="shared" si="161"/>
        <v>0</v>
      </c>
      <c r="AF553" s="413">
        <f t="shared" si="161"/>
        <v>0</v>
      </c>
      <c r="AG553" s="413">
        <f t="shared" si="161"/>
        <v>0</v>
      </c>
      <c r="AH553" s="413">
        <f t="shared" si="161"/>
        <v>0</v>
      </c>
      <c r="AI553" s="413">
        <f t="shared" si="161"/>
        <v>0</v>
      </c>
      <c r="AJ553" s="413">
        <f t="shared" si="161"/>
        <v>0</v>
      </c>
      <c r="AK553" s="413">
        <f t="shared" si="161"/>
        <v>0</v>
      </c>
      <c r="AL553" s="413">
        <f t="shared" si="161"/>
        <v>0</v>
      </c>
      <c r="AM553" s="308"/>
    </row>
    <row r="554" spans="1:39" hidden="1"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4"/>
      <c r="B556" s="433" t="s">
        <v>310</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 t="shared" ref="Y556:AL556" si="162">Y555</f>
        <v>0</v>
      </c>
      <c r="Z556" s="413">
        <f t="shared" si="162"/>
        <v>0</v>
      </c>
      <c r="AA556" s="413">
        <f t="shared" si="162"/>
        <v>0</v>
      </c>
      <c r="AB556" s="413">
        <f t="shared" si="162"/>
        <v>0</v>
      </c>
      <c r="AC556" s="413">
        <f t="shared" si="162"/>
        <v>0</v>
      </c>
      <c r="AD556" s="413">
        <f t="shared" si="162"/>
        <v>0</v>
      </c>
      <c r="AE556" s="413">
        <f t="shared" si="162"/>
        <v>0</v>
      </c>
      <c r="AF556" s="413">
        <f t="shared" si="162"/>
        <v>0</v>
      </c>
      <c r="AG556" s="413">
        <f t="shared" si="162"/>
        <v>0</v>
      </c>
      <c r="AH556" s="413">
        <f t="shared" si="162"/>
        <v>0</v>
      </c>
      <c r="AI556" s="413">
        <f t="shared" si="162"/>
        <v>0</v>
      </c>
      <c r="AJ556" s="413">
        <f t="shared" si="162"/>
        <v>0</v>
      </c>
      <c r="AK556" s="413">
        <f t="shared" si="162"/>
        <v>0</v>
      </c>
      <c r="AL556" s="413">
        <f t="shared" si="162"/>
        <v>0</v>
      </c>
      <c r="AM556" s="308"/>
    </row>
    <row r="557" spans="1:39" hidden="1"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4"/>
      <c r="B559" s="433" t="s">
        <v>310</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 t="shared" ref="Y559:AL559" si="163">Y558</f>
        <v>0</v>
      </c>
      <c r="Z559" s="413">
        <f t="shared" si="163"/>
        <v>0</v>
      </c>
      <c r="AA559" s="413">
        <f t="shared" si="163"/>
        <v>0</v>
      </c>
      <c r="AB559" s="413">
        <f t="shared" si="163"/>
        <v>0</v>
      </c>
      <c r="AC559" s="413">
        <f t="shared" si="163"/>
        <v>0</v>
      </c>
      <c r="AD559" s="413">
        <f t="shared" si="163"/>
        <v>0</v>
      </c>
      <c r="AE559" s="413">
        <f t="shared" si="163"/>
        <v>0</v>
      </c>
      <c r="AF559" s="413">
        <f t="shared" si="163"/>
        <v>0</v>
      </c>
      <c r="AG559" s="413">
        <f t="shared" si="163"/>
        <v>0</v>
      </c>
      <c r="AH559" s="413">
        <f t="shared" si="163"/>
        <v>0</v>
      </c>
      <c r="AI559" s="413">
        <f t="shared" si="163"/>
        <v>0</v>
      </c>
      <c r="AJ559" s="413">
        <f t="shared" si="163"/>
        <v>0</v>
      </c>
      <c r="AK559" s="413">
        <f t="shared" si="163"/>
        <v>0</v>
      </c>
      <c r="AL559" s="413">
        <f t="shared" si="163"/>
        <v>0</v>
      </c>
      <c r="AM559" s="308"/>
    </row>
    <row r="560" spans="1:39" hidden="1"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294</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295</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296</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8.9999999999999993E-3</v>
      </c>
      <c r="Z564" s="343">
        <f>HLOOKUP(Z$35,'3.  Distribution Rates'!$C$122:$P$133,9,FALSE)</f>
        <v>1.1900000000000001E-2</v>
      </c>
      <c r="AA564" s="343">
        <f>HLOOKUP(AA$35,'3.  Distribution Rates'!$C$122:$P$133,9,FALSE)</f>
        <v>2.1911</v>
      </c>
      <c r="AB564" s="343">
        <f>HLOOKUP(AB$35,'3.  Distribution Rates'!$C$122:$P$133,9,FALSE)</f>
        <v>1.4095</v>
      </c>
      <c r="AC564" s="343">
        <f>HLOOKUP(AC$35,'3.  Distribution Rates'!$C$122:$P$133,9,FALSE)</f>
        <v>9.7200000000000006</v>
      </c>
      <c r="AD564" s="343">
        <f>HLOOKUP(AD$35,'3.  Distribution Rates'!$C$122:$P$133,9,FALSE)</f>
        <v>8.8894000000000002</v>
      </c>
      <c r="AE564" s="343">
        <f>HLOOKUP(AE$35,'3.  Distribution Rates'!$C$122:$P$133,9,FALSE)</f>
        <v>2.8799999999999999E-2</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297</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5397.1112634217307</v>
      </c>
      <c r="Z565" s="380">
        <f>'4.  2011-2014 LRAM'!Z140*Z564</f>
        <v>6322.0851181735616</v>
      </c>
      <c r="AA565" s="380">
        <f>'4.  2011-2014 LRAM'!AA140*AA564</f>
        <v>2206.1942088398714</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4">SUM(Y565:AL565)</f>
        <v>13925.390590435163</v>
      </c>
    </row>
    <row r="566" spans="2:39">
      <c r="B566" s="326" t="s">
        <v>298</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4315.7054283636116</v>
      </c>
      <c r="Z566" s="380">
        <f>'4.  2011-2014 LRAM'!Z269*Z564</f>
        <v>8959.0531560036325</v>
      </c>
      <c r="AA566" s="380">
        <f>'4.  2011-2014 LRAM'!AA269*AA564</f>
        <v>3488.5934025825732</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4"/>
        <v>16763.351986949816</v>
      </c>
    </row>
    <row r="567" spans="2:39">
      <c r="B567" s="326" t="s">
        <v>299</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6116.2703252489973</v>
      </c>
      <c r="Z567" s="380">
        <f>'4.  2011-2014 LRAM'!Z398*Z564</f>
        <v>5554.831711022016</v>
      </c>
      <c r="AA567" s="380">
        <f>'4.  2011-2014 LRAM'!AA398*AA564</f>
        <v>4571.8912409559853</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4"/>
        <v>16242.993277226999</v>
      </c>
    </row>
    <row r="568" spans="2:39">
      <c r="B568" s="326" t="s">
        <v>300</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10623.579534270404</v>
      </c>
      <c r="Z568" s="380">
        <f>'4.  2011-2014 LRAM'!Z528*Z564</f>
        <v>10657.680386696002</v>
      </c>
      <c r="AA568" s="380">
        <f>'4.  2011-2014 LRAM'!AA528*AA564</f>
        <v>5561.2523538574796</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4"/>
        <v>26842.512274823883</v>
      </c>
    </row>
    <row r="569" spans="2:39">
      <c r="B569" s="326" t="s">
        <v>301</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65">Y209*Y564</f>
        <v>12089.16</v>
      </c>
      <c r="Z569" s="380">
        <f t="shared" si="165"/>
        <v>15314.083225</v>
      </c>
      <c r="AA569" s="380">
        <f t="shared" si="165"/>
        <v>6349.8078000000005</v>
      </c>
      <c r="AB569" s="380">
        <f t="shared" si="165"/>
        <v>0</v>
      </c>
      <c r="AC569" s="380">
        <f t="shared" si="165"/>
        <v>0</v>
      </c>
      <c r="AD569" s="380">
        <f t="shared" si="165"/>
        <v>0</v>
      </c>
      <c r="AE569" s="380">
        <f t="shared" si="165"/>
        <v>0</v>
      </c>
      <c r="AF569" s="380">
        <f t="shared" si="165"/>
        <v>0</v>
      </c>
      <c r="AG569" s="380">
        <f t="shared" si="165"/>
        <v>0</v>
      </c>
      <c r="AH569" s="380">
        <f t="shared" si="165"/>
        <v>0</v>
      </c>
      <c r="AI569" s="380">
        <f t="shared" si="165"/>
        <v>0</v>
      </c>
      <c r="AJ569" s="380">
        <f t="shared" si="165"/>
        <v>0</v>
      </c>
      <c r="AK569" s="380">
        <f t="shared" si="165"/>
        <v>0</v>
      </c>
      <c r="AL569" s="380">
        <f t="shared" si="165"/>
        <v>0</v>
      </c>
      <c r="AM569" s="631">
        <f t="shared" si="164"/>
        <v>33753.051025000001</v>
      </c>
    </row>
    <row r="570" spans="2:39">
      <c r="B570" s="326" t="s">
        <v>302</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66">Y392*Y564</f>
        <v>30325.400999999998</v>
      </c>
      <c r="Z570" s="380">
        <f t="shared" si="166"/>
        <v>8788.8991050000022</v>
      </c>
      <c r="AA570" s="380">
        <f t="shared" si="166"/>
        <v>759.87348000000009</v>
      </c>
      <c r="AB570" s="380">
        <f t="shared" si="166"/>
        <v>0</v>
      </c>
      <c r="AC570" s="380">
        <f t="shared" si="166"/>
        <v>0</v>
      </c>
      <c r="AD570" s="380">
        <f t="shared" si="166"/>
        <v>8768.5041600000004</v>
      </c>
      <c r="AE570" s="380">
        <f t="shared" si="166"/>
        <v>0</v>
      </c>
      <c r="AF570" s="380">
        <f t="shared" si="166"/>
        <v>0</v>
      </c>
      <c r="AG570" s="380">
        <f t="shared" si="166"/>
        <v>0</v>
      </c>
      <c r="AH570" s="380">
        <f t="shared" si="166"/>
        <v>0</v>
      </c>
      <c r="AI570" s="380">
        <f t="shared" si="166"/>
        <v>0</v>
      </c>
      <c r="AJ570" s="380">
        <f t="shared" si="166"/>
        <v>0</v>
      </c>
      <c r="AK570" s="380">
        <f t="shared" si="166"/>
        <v>0</v>
      </c>
      <c r="AL570" s="380">
        <f t="shared" si="166"/>
        <v>0</v>
      </c>
      <c r="AM570" s="631">
        <f t="shared" si="164"/>
        <v>48642.677745000008</v>
      </c>
    </row>
    <row r="571" spans="2:39">
      <c r="B571" s="326" t="s">
        <v>303</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67">Z561*Z564</f>
        <v>0</v>
      </c>
      <c r="AA571" s="380">
        <f t="shared" si="167"/>
        <v>0</v>
      </c>
      <c r="AB571" s="380">
        <f t="shared" si="167"/>
        <v>0</v>
      </c>
      <c r="AC571" s="380">
        <f t="shared" si="167"/>
        <v>0</v>
      </c>
      <c r="AD571" s="380">
        <f t="shared" si="167"/>
        <v>0</v>
      </c>
      <c r="AE571" s="380">
        <f t="shared" si="167"/>
        <v>0</v>
      </c>
      <c r="AF571" s="380">
        <f t="shared" si="167"/>
        <v>0</v>
      </c>
      <c r="AG571" s="380">
        <f t="shared" si="167"/>
        <v>0</v>
      </c>
      <c r="AH571" s="380">
        <f t="shared" si="167"/>
        <v>0</v>
      </c>
      <c r="AI571" s="380">
        <f t="shared" si="167"/>
        <v>0</v>
      </c>
      <c r="AJ571" s="380">
        <f t="shared" si="167"/>
        <v>0</v>
      </c>
      <c r="AK571" s="380">
        <f t="shared" si="167"/>
        <v>0</v>
      </c>
      <c r="AL571" s="380">
        <f t="shared" si="167"/>
        <v>0</v>
      </c>
      <c r="AM571" s="631">
        <f t="shared" si="164"/>
        <v>0</v>
      </c>
    </row>
    <row r="572" spans="2:39" ht="15.75">
      <c r="B572" s="351" t="s">
        <v>304</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 t="shared" ref="Y572:AM572" si="168">SUM(Y565:Y571)</f>
        <v>68867.227551304735</v>
      </c>
      <c r="Z572" s="348">
        <f t="shared" si="168"/>
        <v>55596.632701895222</v>
      </c>
      <c r="AA572" s="348">
        <f t="shared" si="168"/>
        <v>22937.61248623591</v>
      </c>
      <c r="AB572" s="348">
        <f t="shared" si="168"/>
        <v>0</v>
      </c>
      <c r="AC572" s="348">
        <f t="shared" si="168"/>
        <v>0</v>
      </c>
      <c r="AD572" s="348">
        <f t="shared" si="168"/>
        <v>8768.5041600000004</v>
      </c>
      <c r="AE572" s="348">
        <f t="shared" si="168"/>
        <v>0</v>
      </c>
      <c r="AF572" s="348">
        <f t="shared" si="168"/>
        <v>0</v>
      </c>
      <c r="AG572" s="348">
        <f t="shared" si="168"/>
        <v>0</v>
      </c>
      <c r="AH572" s="348">
        <f t="shared" si="168"/>
        <v>0</v>
      </c>
      <c r="AI572" s="348">
        <f t="shared" si="168"/>
        <v>0</v>
      </c>
      <c r="AJ572" s="348">
        <f t="shared" si="168"/>
        <v>0</v>
      </c>
      <c r="AK572" s="348">
        <f t="shared" si="168"/>
        <v>0</v>
      </c>
      <c r="AL572" s="348">
        <f t="shared" si="168"/>
        <v>0</v>
      </c>
      <c r="AM572" s="409">
        <f t="shared" si="168"/>
        <v>156169.97689943586</v>
      </c>
    </row>
    <row r="573" spans="2:39" ht="15.75">
      <c r="B573" s="351" t="s">
        <v>305</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69">Z562*Z564</f>
        <v>0</v>
      </c>
      <c r="AA573" s="349">
        <f t="shared" si="169"/>
        <v>0</v>
      </c>
      <c r="AB573" s="349">
        <f t="shared" si="169"/>
        <v>0</v>
      </c>
      <c r="AC573" s="349">
        <f t="shared" si="169"/>
        <v>0</v>
      </c>
      <c r="AD573" s="349">
        <f t="shared" si="169"/>
        <v>0</v>
      </c>
      <c r="AE573" s="349">
        <f t="shared" si="169"/>
        <v>0</v>
      </c>
      <c r="AF573" s="349">
        <f>AF562*AF564</f>
        <v>0</v>
      </c>
      <c r="AG573" s="349">
        <f t="shared" ref="AG573:AL573" si="170">AG562*AG564</f>
        <v>0</v>
      </c>
      <c r="AH573" s="349">
        <f t="shared" si="170"/>
        <v>0</v>
      </c>
      <c r="AI573" s="349">
        <f t="shared" si="170"/>
        <v>0</v>
      </c>
      <c r="AJ573" s="349">
        <f t="shared" si="170"/>
        <v>0</v>
      </c>
      <c r="AK573" s="349">
        <f t="shared" si="170"/>
        <v>0</v>
      </c>
      <c r="AL573" s="349">
        <f t="shared" si="170"/>
        <v>0</v>
      </c>
      <c r="AM573" s="409">
        <f>SUM(Y573:AL573)</f>
        <v>0</v>
      </c>
    </row>
    <row r="574" spans="2:39" ht="15.75">
      <c r="B574" s="351" t="s">
        <v>306</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156169.97689943586</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307</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1">IF(AA402="kw",SUMPRODUCT($N$404:$N$559,$P$404:$P$559,AA404:AA559),SUMPRODUCT($E$404:$E$559,AA404:AA559))</f>
        <v>0</v>
      </c>
      <c r="AB576" s="293">
        <f t="shared" si="171"/>
        <v>0</v>
      </c>
      <c r="AC576" s="293">
        <f t="shared" si="171"/>
        <v>0</v>
      </c>
      <c r="AD576" s="293">
        <f t="shared" si="171"/>
        <v>0</v>
      </c>
      <c r="AE576" s="293">
        <f t="shared" si="171"/>
        <v>0</v>
      </c>
      <c r="AF576" s="293">
        <f t="shared" si="171"/>
        <v>0</v>
      </c>
      <c r="AG576" s="293">
        <f t="shared" si="171"/>
        <v>0</v>
      </c>
      <c r="AH576" s="293">
        <f t="shared" si="171"/>
        <v>0</v>
      </c>
      <c r="AI576" s="293">
        <f t="shared" si="171"/>
        <v>0</v>
      </c>
      <c r="AJ576" s="293">
        <f t="shared" si="171"/>
        <v>0</v>
      </c>
      <c r="AK576" s="293">
        <f t="shared" si="171"/>
        <v>0</v>
      </c>
      <c r="AL576" s="293">
        <f t="shared" si="171"/>
        <v>0</v>
      </c>
      <c r="AM576" s="339"/>
    </row>
    <row r="577" spans="1:39">
      <c r="B577" s="441" t="s">
        <v>308</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2">IF(AA402="kw",SUMPRODUCT($N$404:$N$559,$Q$404:$Q$559,AA404:AA559),SUMPRODUCT($F$404:$F$559,AA404:AA559))</f>
        <v>0</v>
      </c>
      <c r="AB577" s="293">
        <f t="shared" si="172"/>
        <v>0</v>
      </c>
      <c r="AC577" s="293">
        <f t="shared" si="172"/>
        <v>0</v>
      </c>
      <c r="AD577" s="293">
        <f t="shared" si="172"/>
        <v>0</v>
      </c>
      <c r="AE577" s="293">
        <f t="shared" si="172"/>
        <v>0</v>
      </c>
      <c r="AF577" s="293">
        <f t="shared" si="172"/>
        <v>0</v>
      </c>
      <c r="AG577" s="293">
        <f t="shared" si="172"/>
        <v>0</v>
      </c>
      <c r="AH577" s="293">
        <f t="shared" si="172"/>
        <v>0</v>
      </c>
      <c r="AI577" s="293">
        <f t="shared" si="172"/>
        <v>0</v>
      </c>
      <c r="AJ577" s="293">
        <f t="shared" si="172"/>
        <v>0</v>
      </c>
      <c r="AK577" s="293">
        <f t="shared" si="172"/>
        <v>0</v>
      </c>
      <c r="AL577" s="293">
        <f t="shared" si="172"/>
        <v>0</v>
      </c>
      <c r="AM577" s="339"/>
    </row>
    <row r="578" spans="1:39">
      <c r="B578" s="442" t="s">
        <v>309</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3">IF(AA402="kw",SUMPRODUCT($N$404:$N$559,$R$404:$R$559,AA404:AA559),SUMPRODUCT($G$404:$G$559,AA404:AA559))</f>
        <v>0</v>
      </c>
      <c r="AB578" s="328">
        <f t="shared" si="173"/>
        <v>0</v>
      </c>
      <c r="AC578" s="328">
        <f t="shared" si="173"/>
        <v>0</v>
      </c>
      <c r="AD578" s="328">
        <f t="shared" si="173"/>
        <v>0</v>
      </c>
      <c r="AE578" s="328">
        <f t="shared" si="173"/>
        <v>0</v>
      </c>
      <c r="AF578" s="328">
        <f t="shared" si="173"/>
        <v>0</v>
      </c>
      <c r="AG578" s="328">
        <f t="shared" si="173"/>
        <v>0</v>
      </c>
      <c r="AH578" s="328">
        <f t="shared" si="173"/>
        <v>0</v>
      </c>
      <c r="AI578" s="328">
        <f t="shared" si="173"/>
        <v>0</v>
      </c>
      <c r="AJ578" s="328">
        <f t="shared" si="173"/>
        <v>0</v>
      </c>
      <c r="AK578" s="328">
        <f t="shared" si="173"/>
        <v>0</v>
      </c>
      <c r="AL578" s="328">
        <f t="shared" si="173"/>
        <v>0</v>
      </c>
      <c r="AM578" s="388"/>
    </row>
    <row r="579" spans="1:39" ht="22.5" customHeight="1">
      <c r="B579" s="370" t="s">
        <v>594</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311</v>
      </c>
      <c r="C582" s="283"/>
      <c r="D582" s="592" t="s">
        <v>529</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00" t="s">
        <v>212</v>
      </c>
      <c r="C583" s="802" t="s">
        <v>33</v>
      </c>
      <c r="D583" s="286" t="s">
        <v>425</v>
      </c>
      <c r="E583" s="804" t="s">
        <v>210</v>
      </c>
      <c r="F583" s="805"/>
      <c r="G583" s="805"/>
      <c r="H583" s="805"/>
      <c r="I583" s="805"/>
      <c r="J583" s="805"/>
      <c r="K583" s="805"/>
      <c r="L583" s="805"/>
      <c r="M583" s="806"/>
      <c r="N583" s="810" t="s">
        <v>214</v>
      </c>
      <c r="O583" s="286" t="s">
        <v>426</v>
      </c>
      <c r="P583" s="804" t="s">
        <v>213</v>
      </c>
      <c r="Q583" s="805"/>
      <c r="R583" s="805"/>
      <c r="S583" s="805"/>
      <c r="T583" s="805"/>
      <c r="U583" s="805"/>
      <c r="V583" s="805"/>
      <c r="W583" s="805"/>
      <c r="X583" s="806"/>
      <c r="Y583" s="807" t="s">
        <v>245</v>
      </c>
      <c r="Z583" s="808"/>
      <c r="AA583" s="808"/>
      <c r="AB583" s="808"/>
      <c r="AC583" s="808"/>
      <c r="AD583" s="808"/>
      <c r="AE583" s="808"/>
      <c r="AF583" s="808"/>
      <c r="AG583" s="808"/>
      <c r="AH583" s="808"/>
      <c r="AI583" s="808"/>
      <c r="AJ583" s="808"/>
      <c r="AK583" s="808"/>
      <c r="AL583" s="808"/>
      <c r="AM583" s="809"/>
    </row>
    <row r="584" spans="1:39" ht="68.25" customHeight="1">
      <c r="B584" s="801"/>
      <c r="C584" s="803"/>
      <c r="D584" s="287">
        <v>2018</v>
      </c>
      <c r="E584" s="287">
        <v>2019</v>
      </c>
      <c r="F584" s="287">
        <v>2020</v>
      </c>
      <c r="G584" s="287">
        <v>2021</v>
      </c>
      <c r="H584" s="287">
        <v>2022</v>
      </c>
      <c r="I584" s="287">
        <v>2023</v>
      </c>
      <c r="J584" s="287">
        <v>2024</v>
      </c>
      <c r="K584" s="287">
        <v>2025</v>
      </c>
      <c r="L584" s="287">
        <v>2026</v>
      </c>
      <c r="M584" s="287">
        <v>2027</v>
      </c>
      <c r="N584" s="811"/>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General Service &lt;50 kW</v>
      </c>
      <c r="AA584" s="287" t="str">
        <f>'1.  LRAMVA Summary'!F50</f>
        <v>General Service 50 - 2,999 kW</v>
      </c>
      <c r="AB584" s="287" t="str">
        <f>'1.  LRAMVA Summary'!G50</f>
        <v>General Service 3,000 - 4,999 kW</v>
      </c>
      <c r="AC584" s="287" t="str">
        <f>'1.  LRAMVA Summary'!H50</f>
        <v>Sentinel Lighting</v>
      </c>
      <c r="AD584" s="287" t="str">
        <f>'1.  LRAMVA Summary'!I50</f>
        <v>Street Lighting</v>
      </c>
      <c r="AE584" s="287" t="str">
        <f>'1.  LRAMVA Summary'!J50</f>
        <v>Unmetered Scattered Load</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507</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v>
      </c>
      <c r="AC585" s="293" t="str">
        <f>'1.  LRAMVA Summary'!H51</f>
        <v>kW</v>
      </c>
      <c r="AD585" s="293" t="str">
        <f>'1.  LRAMVA Summary'!I51</f>
        <v>kW</v>
      </c>
      <c r="AE585" s="293" t="str">
        <f>'1.  LRAMVA Summary'!J51</f>
        <v>kWh</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500</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312</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 t="shared" ref="Y588:AL588" si="174">Y587</f>
        <v>0</v>
      </c>
      <c r="Z588" s="413">
        <f t="shared" si="174"/>
        <v>0</v>
      </c>
      <c r="AA588" s="413">
        <f t="shared" si="174"/>
        <v>0</v>
      </c>
      <c r="AB588" s="413">
        <f t="shared" si="174"/>
        <v>0</v>
      </c>
      <c r="AC588" s="413">
        <f t="shared" si="174"/>
        <v>0</v>
      </c>
      <c r="AD588" s="413">
        <f t="shared" si="174"/>
        <v>0</v>
      </c>
      <c r="AE588" s="413">
        <f t="shared" si="174"/>
        <v>0</v>
      </c>
      <c r="AF588" s="413">
        <f t="shared" si="174"/>
        <v>0</v>
      </c>
      <c r="AG588" s="413">
        <f t="shared" si="174"/>
        <v>0</v>
      </c>
      <c r="AH588" s="413">
        <f t="shared" si="174"/>
        <v>0</v>
      </c>
      <c r="AI588" s="413">
        <f t="shared" si="174"/>
        <v>0</v>
      </c>
      <c r="AJ588" s="413">
        <f t="shared" si="174"/>
        <v>0</v>
      </c>
      <c r="AK588" s="413">
        <f t="shared" si="174"/>
        <v>0</v>
      </c>
      <c r="AL588" s="413">
        <f t="shared" si="174"/>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312</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 t="shared" ref="Y591:AL591" si="175">Y590</f>
        <v>0</v>
      </c>
      <c r="Z591" s="413">
        <f t="shared" si="175"/>
        <v>0</v>
      </c>
      <c r="AA591" s="413">
        <f t="shared" si="175"/>
        <v>0</v>
      </c>
      <c r="AB591" s="413">
        <f t="shared" si="175"/>
        <v>0</v>
      </c>
      <c r="AC591" s="413">
        <f t="shared" si="175"/>
        <v>0</v>
      </c>
      <c r="AD591" s="413">
        <f t="shared" si="175"/>
        <v>0</v>
      </c>
      <c r="AE591" s="413">
        <f t="shared" si="175"/>
        <v>0</v>
      </c>
      <c r="AF591" s="413">
        <f t="shared" si="175"/>
        <v>0</v>
      </c>
      <c r="AG591" s="413">
        <f t="shared" si="175"/>
        <v>0</v>
      </c>
      <c r="AH591" s="413">
        <f t="shared" si="175"/>
        <v>0</v>
      </c>
      <c r="AI591" s="413">
        <f t="shared" si="175"/>
        <v>0</v>
      </c>
      <c r="AJ591" s="413">
        <f t="shared" si="175"/>
        <v>0</v>
      </c>
      <c r="AK591" s="413">
        <f t="shared" si="175"/>
        <v>0</v>
      </c>
      <c r="AL591" s="413">
        <f t="shared" si="175"/>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312</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 t="shared" ref="Y594:AL594" si="176">Y593</f>
        <v>0</v>
      </c>
      <c r="Z594" s="413">
        <f t="shared" si="176"/>
        <v>0</v>
      </c>
      <c r="AA594" s="413">
        <f t="shared" si="176"/>
        <v>0</v>
      </c>
      <c r="AB594" s="413">
        <f t="shared" si="176"/>
        <v>0</v>
      </c>
      <c r="AC594" s="413">
        <f t="shared" si="176"/>
        <v>0</v>
      </c>
      <c r="AD594" s="413">
        <f t="shared" si="176"/>
        <v>0</v>
      </c>
      <c r="AE594" s="413">
        <f t="shared" si="176"/>
        <v>0</v>
      </c>
      <c r="AF594" s="413">
        <f t="shared" si="176"/>
        <v>0</v>
      </c>
      <c r="AG594" s="413">
        <f t="shared" si="176"/>
        <v>0</v>
      </c>
      <c r="AH594" s="413">
        <f t="shared" si="176"/>
        <v>0</v>
      </c>
      <c r="AI594" s="413">
        <f t="shared" si="176"/>
        <v>0</v>
      </c>
      <c r="AJ594" s="413">
        <f t="shared" si="176"/>
        <v>0</v>
      </c>
      <c r="AK594" s="413">
        <f t="shared" si="176"/>
        <v>0</v>
      </c>
      <c r="AL594" s="413">
        <f t="shared" si="176"/>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312</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 t="shared" ref="Y597:AL597" si="177">Y596</f>
        <v>0</v>
      </c>
      <c r="Z597" s="413">
        <f t="shared" si="177"/>
        <v>0</v>
      </c>
      <c r="AA597" s="413">
        <f t="shared" si="177"/>
        <v>0</v>
      </c>
      <c r="AB597" s="413">
        <f t="shared" si="177"/>
        <v>0</v>
      </c>
      <c r="AC597" s="413">
        <f t="shared" si="177"/>
        <v>0</v>
      </c>
      <c r="AD597" s="413">
        <f t="shared" si="177"/>
        <v>0</v>
      </c>
      <c r="AE597" s="413">
        <f t="shared" si="177"/>
        <v>0</v>
      </c>
      <c r="AF597" s="413">
        <f t="shared" si="177"/>
        <v>0</v>
      </c>
      <c r="AG597" s="413">
        <f t="shared" si="177"/>
        <v>0</v>
      </c>
      <c r="AH597" s="413">
        <f t="shared" si="177"/>
        <v>0</v>
      </c>
      <c r="AI597" s="413">
        <f t="shared" si="177"/>
        <v>0</v>
      </c>
      <c r="AJ597" s="413">
        <f t="shared" si="177"/>
        <v>0</v>
      </c>
      <c r="AK597" s="413">
        <f t="shared" si="177"/>
        <v>0</v>
      </c>
      <c r="AL597" s="413">
        <f t="shared" si="177"/>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312</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 t="shared" ref="Y600:AL600" si="178">Y599</f>
        <v>0</v>
      </c>
      <c r="Z600" s="413">
        <f t="shared" si="178"/>
        <v>0</v>
      </c>
      <c r="AA600" s="413">
        <f t="shared" si="178"/>
        <v>0</v>
      </c>
      <c r="AB600" s="413">
        <f t="shared" si="178"/>
        <v>0</v>
      </c>
      <c r="AC600" s="413">
        <f t="shared" si="178"/>
        <v>0</v>
      </c>
      <c r="AD600" s="413">
        <f t="shared" si="178"/>
        <v>0</v>
      </c>
      <c r="AE600" s="413">
        <f t="shared" si="178"/>
        <v>0</v>
      </c>
      <c r="AF600" s="413">
        <f t="shared" si="178"/>
        <v>0</v>
      </c>
      <c r="AG600" s="413">
        <f t="shared" si="178"/>
        <v>0</v>
      </c>
      <c r="AH600" s="413">
        <f t="shared" si="178"/>
        <v>0</v>
      </c>
      <c r="AI600" s="413">
        <f t="shared" si="178"/>
        <v>0</v>
      </c>
      <c r="AJ600" s="413">
        <f t="shared" si="178"/>
        <v>0</v>
      </c>
      <c r="AK600" s="413">
        <f t="shared" si="178"/>
        <v>0</v>
      </c>
      <c r="AL600" s="413">
        <f t="shared" si="178"/>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501</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312</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 t="shared" ref="Y604:AL604" si="179">Y603</f>
        <v>0</v>
      </c>
      <c r="Z604" s="413">
        <f t="shared" si="179"/>
        <v>0</v>
      </c>
      <c r="AA604" s="413">
        <f t="shared" si="179"/>
        <v>0</v>
      </c>
      <c r="AB604" s="413">
        <f t="shared" si="179"/>
        <v>0</v>
      </c>
      <c r="AC604" s="413">
        <f t="shared" si="179"/>
        <v>0</v>
      </c>
      <c r="AD604" s="413">
        <f t="shared" si="179"/>
        <v>0</v>
      </c>
      <c r="AE604" s="413">
        <f t="shared" si="179"/>
        <v>0</v>
      </c>
      <c r="AF604" s="413">
        <f t="shared" si="179"/>
        <v>0</v>
      </c>
      <c r="AG604" s="413">
        <f t="shared" si="179"/>
        <v>0</v>
      </c>
      <c r="AH604" s="413">
        <f t="shared" si="179"/>
        <v>0</v>
      </c>
      <c r="AI604" s="413">
        <f t="shared" si="179"/>
        <v>0</v>
      </c>
      <c r="AJ604" s="413">
        <f t="shared" si="179"/>
        <v>0</v>
      </c>
      <c r="AK604" s="413">
        <f t="shared" si="179"/>
        <v>0</v>
      </c>
      <c r="AL604" s="413">
        <f t="shared" si="179"/>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312</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 t="shared" ref="Y607:AL607" si="180">Y606</f>
        <v>0</v>
      </c>
      <c r="Z607" s="413">
        <f t="shared" si="180"/>
        <v>0</v>
      </c>
      <c r="AA607" s="413">
        <f t="shared" si="180"/>
        <v>0</v>
      </c>
      <c r="AB607" s="413">
        <f t="shared" si="180"/>
        <v>0</v>
      </c>
      <c r="AC607" s="413">
        <f t="shared" si="180"/>
        <v>0</v>
      </c>
      <c r="AD607" s="413">
        <f t="shared" si="180"/>
        <v>0</v>
      </c>
      <c r="AE607" s="413">
        <f t="shared" si="180"/>
        <v>0</v>
      </c>
      <c r="AF607" s="413">
        <f t="shared" si="180"/>
        <v>0</v>
      </c>
      <c r="AG607" s="413">
        <f t="shared" si="180"/>
        <v>0</v>
      </c>
      <c r="AH607" s="413">
        <f t="shared" si="180"/>
        <v>0</v>
      </c>
      <c r="AI607" s="413">
        <f t="shared" si="180"/>
        <v>0</v>
      </c>
      <c r="AJ607" s="413">
        <f t="shared" si="180"/>
        <v>0</v>
      </c>
      <c r="AK607" s="413">
        <f t="shared" si="180"/>
        <v>0</v>
      </c>
      <c r="AL607" s="413">
        <f t="shared" si="180"/>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312</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 t="shared" ref="Y610:AL610" si="181">Y609</f>
        <v>0</v>
      </c>
      <c r="Z610" s="413">
        <f t="shared" si="181"/>
        <v>0</v>
      </c>
      <c r="AA610" s="413">
        <f t="shared" si="181"/>
        <v>0</v>
      </c>
      <c r="AB610" s="413">
        <f t="shared" si="181"/>
        <v>0</v>
      </c>
      <c r="AC610" s="413">
        <f t="shared" si="181"/>
        <v>0</v>
      </c>
      <c r="AD610" s="413">
        <f t="shared" si="181"/>
        <v>0</v>
      </c>
      <c r="AE610" s="413">
        <f t="shared" si="181"/>
        <v>0</v>
      </c>
      <c r="AF610" s="413">
        <f t="shared" si="181"/>
        <v>0</v>
      </c>
      <c r="AG610" s="413">
        <f t="shared" si="181"/>
        <v>0</v>
      </c>
      <c r="AH610" s="413">
        <f t="shared" si="181"/>
        <v>0</v>
      </c>
      <c r="AI610" s="413">
        <f t="shared" si="181"/>
        <v>0</v>
      </c>
      <c r="AJ610" s="413">
        <f t="shared" si="181"/>
        <v>0</v>
      </c>
      <c r="AK610" s="413">
        <f t="shared" si="181"/>
        <v>0</v>
      </c>
      <c r="AL610" s="413">
        <f t="shared" si="181"/>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312</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 t="shared" ref="Y613:AL613" si="182">Y612</f>
        <v>0</v>
      </c>
      <c r="Z613" s="413">
        <f t="shared" si="182"/>
        <v>0</v>
      </c>
      <c r="AA613" s="413">
        <f t="shared" si="182"/>
        <v>0</v>
      </c>
      <c r="AB613" s="413">
        <f t="shared" si="182"/>
        <v>0</v>
      </c>
      <c r="AC613" s="413">
        <f t="shared" si="182"/>
        <v>0</v>
      </c>
      <c r="AD613" s="413">
        <f t="shared" si="182"/>
        <v>0</v>
      </c>
      <c r="AE613" s="413">
        <f t="shared" si="182"/>
        <v>0</v>
      </c>
      <c r="AF613" s="413">
        <f t="shared" si="182"/>
        <v>0</v>
      </c>
      <c r="AG613" s="413">
        <f t="shared" si="182"/>
        <v>0</v>
      </c>
      <c r="AH613" s="413">
        <f t="shared" si="182"/>
        <v>0</v>
      </c>
      <c r="AI613" s="413">
        <f t="shared" si="182"/>
        <v>0</v>
      </c>
      <c r="AJ613" s="413">
        <f t="shared" si="182"/>
        <v>0</v>
      </c>
      <c r="AK613" s="413">
        <f t="shared" si="182"/>
        <v>0</v>
      </c>
      <c r="AL613" s="413">
        <f t="shared" si="182"/>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312</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 t="shared" ref="Y616:AL616" si="183">Y615</f>
        <v>0</v>
      </c>
      <c r="Z616" s="413">
        <f t="shared" si="183"/>
        <v>0</v>
      </c>
      <c r="AA616" s="413">
        <f t="shared" si="183"/>
        <v>0</v>
      </c>
      <c r="AB616" s="413">
        <f t="shared" si="183"/>
        <v>0</v>
      </c>
      <c r="AC616" s="413">
        <f t="shared" si="183"/>
        <v>0</v>
      </c>
      <c r="AD616" s="413">
        <f t="shared" si="183"/>
        <v>0</v>
      </c>
      <c r="AE616" s="413">
        <f t="shared" si="183"/>
        <v>0</v>
      </c>
      <c r="AF616" s="413">
        <f t="shared" si="183"/>
        <v>0</v>
      </c>
      <c r="AG616" s="413">
        <f t="shared" si="183"/>
        <v>0</v>
      </c>
      <c r="AH616" s="413">
        <f t="shared" si="183"/>
        <v>0</v>
      </c>
      <c r="AI616" s="413">
        <f t="shared" si="183"/>
        <v>0</v>
      </c>
      <c r="AJ616" s="413">
        <f t="shared" si="183"/>
        <v>0</v>
      </c>
      <c r="AK616" s="413">
        <f t="shared" si="183"/>
        <v>0</v>
      </c>
      <c r="AL616" s="413">
        <f t="shared" si="183"/>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312</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 t="shared" ref="Y620:AL620" si="184">Y619</f>
        <v>0</v>
      </c>
      <c r="Z620" s="413">
        <f t="shared" si="184"/>
        <v>0</v>
      </c>
      <c r="AA620" s="413">
        <f t="shared" si="184"/>
        <v>0</v>
      </c>
      <c r="AB620" s="413">
        <f t="shared" si="184"/>
        <v>0</v>
      </c>
      <c r="AC620" s="413">
        <f t="shared" si="184"/>
        <v>0</v>
      </c>
      <c r="AD620" s="413">
        <f t="shared" si="184"/>
        <v>0</v>
      </c>
      <c r="AE620" s="413">
        <f t="shared" si="184"/>
        <v>0</v>
      </c>
      <c r="AF620" s="413">
        <f t="shared" si="184"/>
        <v>0</v>
      </c>
      <c r="AG620" s="413">
        <f t="shared" si="184"/>
        <v>0</v>
      </c>
      <c r="AH620" s="413">
        <f t="shared" si="184"/>
        <v>0</v>
      </c>
      <c r="AI620" s="413">
        <f t="shared" si="184"/>
        <v>0</v>
      </c>
      <c r="AJ620" s="413">
        <f t="shared" si="184"/>
        <v>0</v>
      </c>
      <c r="AK620" s="413">
        <f t="shared" si="184"/>
        <v>0</v>
      </c>
      <c r="AL620" s="413">
        <f t="shared" si="184"/>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312</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 t="shared" ref="Y623:AL623" si="185">Y622</f>
        <v>0</v>
      </c>
      <c r="Z623" s="413">
        <f t="shared" si="185"/>
        <v>0</v>
      </c>
      <c r="AA623" s="413">
        <f t="shared" si="185"/>
        <v>0</v>
      </c>
      <c r="AB623" s="413">
        <f t="shared" si="185"/>
        <v>0</v>
      </c>
      <c r="AC623" s="413">
        <f t="shared" si="185"/>
        <v>0</v>
      </c>
      <c r="AD623" s="413">
        <f t="shared" si="185"/>
        <v>0</v>
      </c>
      <c r="AE623" s="413">
        <f t="shared" si="185"/>
        <v>0</v>
      </c>
      <c r="AF623" s="413">
        <f t="shared" si="185"/>
        <v>0</v>
      </c>
      <c r="AG623" s="413">
        <f t="shared" si="185"/>
        <v>0</v>
      </c>
      <c r="AH623" s="413">
        <f t="shared" si="185"/>
        <v>0</v>
      </c>
      <c r="AI623" s="413">
        <f t="shared" si="185"/>
        <v>0</v>
      </c>
      <c r="AJ623" s="413">
        <f t="shared" si="185"/>
        <v>0</v>
      </c>
      <c r="AK623" s="413">
        <f t="shared" si="185"/>
        <v>0</v>
      </c>
      <c r="AL623" s="413">
        <f t="shared" si="185"/>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312</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 t="shared" ref="Y626:AL626" si="186">Y625</f>
        <v>0</v>
      </c>
      <c r="Z626" s="413">
        <f t="shared" si="186"/>
        <v>0</v>
      </c>
      <c r="AA626" s="413">
        <f t="shared" si="186"/>
        <v>0</v>
      </c>
      <c r="AB626" s="413">
        <f t="shared" si="186"/>
        <v>0</v>
      </c>
      <c r="AC626" s="413">
        <f t="shared" si="186"/>
        <v>0</v>
      </c>
      <c r="AD626" s="413">
        <f t="shared" si="186"/>
        <v>0</v>
      </c>
      <c r="AE626" s="413">
        <f t="shared" si="186"/>
        <v>0</v>
      </c>
      <c r="AF626" s="413">
        <f t="shared" si="186"/>
        <v>0</v>
      </c>
      <c r="AG626" s="413">
        <f t="shared" si="186"/>
        <v>0</v>
      </c>
      <c r="AH626" s="413">
        <f t="shared" si="186"/>
        <v>0</v>
      </c>
      <c r="AI626" s="413">
        <f t="shared" si="186"/>
        <v>0</v>
      </c>
      <c r="AJ626" s="413">
        <f t="shared" si="186"/>
        <v>0</v>
      </c>
      <c r="AK626" s="413">
        <f t="shared" si="186"/>
        <v>0</v>
      </c>
      <c r="AL626" s="413">
        <f t="shared" si="186"/>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312</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 t="shared" ref="Y630:AL630" si="187">Y629</f>
        <v>0</v>
      </c>
      <c r="Z630" s="413">
        <f t="shared" si="187"/>
        <v>0</v>
      </c>
      <c r="AA630" s="413">
        <f t="shared" si="187"/>
        <v>0</v>
      </c>
      <c r="AB630" s="413">
        <f t="shared" si="187"/>
        <v>0</v>
      </c>
      <c r="AC630" s="413">
        <f t="shared" si="187"/>
        <v>0</v>
      </c>
      <c r="AD630" s="413">
        <f t="shared" si="187"/>
        <v>0</v>
      </c>
      <c r="AE630" s="413">
        <f t="shared" si="187"/>
        <v>0</v>
      </c>
      <c r="AF630" s="413">
        <f t="shared" si="187"/>
        <v>0</v>
      </c>
      <c r="AG630" s="413">
        <f t="shared" si="187"/>
        <v>0</v>
      </c>
      <c r="AH630" s="413">
        <f t="shared" si="187"/>
        <v>0</v>
      </c>
      <c r="AI630" s="413">
        <f t="shared" si="187"/>
        <v>0</v>
      </c>
      <c r="AJ630" s="413">
        <f t="shared" si="187"/>
        <v>0</v>
      </c>
      <c r="AK630" s="413">
        <f t="shared" si="187"/>
        <v>0</v>
      </c>
      <c r="AL630" s="413">
        <f t="shared" si="187"/>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493</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498</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312</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8">Z633</f>
        <v>0</v>
      </c>
      <c r="AA634" s="413">
        <f t="shared" si="188"/>
        <v>0</v>
      </c>
      <c r="AB634" s="413">
        <f t="shared" si="188"/>
        <v>0</v>
      </c>
      <c r="AC634" s="413">
        <f t="shared" si="188"/>
        <v>0</v>
      </c>
      <c r="AD634" s="413">
        <f t="shared" si="188"/>
        <v>0</v>
      </c>
      <c r="AE634" s="413">
        <f t="shared" si="188"/>
        <v>0</v>
      </c>
      <c r="AF634" s="413">
        <f t="shared" si="188"/>
        <v>0</v>
      </c>
      <c r="AG634" s="413">
        <f t="shared" si="188"/>
        <v>0</v>
      </c>
      <c r="AH634" s="413">
        <f t="shared" si="188"/>
        <v>0</v>
      </c>
      <c r="AI634" s="413">
        <f t="shared" si="188"/>
        <v>0</v>
      </c>
      <c r="AJ634" s="413">
        <f t="shared" si="188"/>
        <v>0</v>
      </c>
      <c r="AK634" s="413">
        <f t="shared" si="188"/>
        <v>0</v>
      </c>
      <c r="AL634" s="413">
        <f t="shared" si="188"/>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494</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312</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Z636</f>
        <v>0</v>
      </c>
      <c r="AA637" s="413">
        <f t="shared" si="189"/>
        <v>0</v>
      </c>
      <c r="AB637" s="413">
        <f t="shared" si="189"/>
        <v>0</v>
      </c>
      <c r="AC637" s="413">
        <f t="shared" si="189"/>
        <v>0</v>
      </c>
      <c r="AD637" s="413">
        <f t="shared" si="189"/>
        <v>0</v>
      </c>
      <c r="AE637" s="413">
        <f t="shared" si="189"/>
        <v>0</v>
      </c>
      <c r="AF637" s="413">
        <f t="shared" si="189"/>
        <v>0</v>
      </c>
      <c r="AG637" s="413">
        <f t="shared" si="189"/>
        <v>0</v>
      </c>
      <c r="AH637" s="413">
        <f t="shared" si="189"/>
        <v>0</v>
      </c>
      <c r="AI637" s="413">
        <f t="shared" si="189"/>
        <v>0</v>
      </c>
      <c r="AJ637" s="413">
        <f t="shared" si="189"/>
        <v>0</v>
      </c>
      <c r="AK637" s="413">
        <f t="shared" si="189"/>
        <v>0</v>
      </c>
      <c r="AL637" s="413">
        <f t="shared" si="189"/>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499</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312</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90">Z640</f>
        <v>0</v>
      </c>
      <c r="AA641" s="413">
        <f t="shared" si="190"/>
        <v>0</v>
      </c>
      <c r="AB641" s="413">
        <f t="shared" si="190"/>
        <v>0</v>
      </c>
      <c r="AC641" s="413">
        <f t="shared" si="190"/>
        <v>0</v>
      </c>
      <c r="AD641" s="413">
        <f t="shared" si="190"/>
        <v>0</v>
      </c>
      <c r="AE641" s="413">
        <f t="shared" si="190"/>
        <v>0</v>
      </c>
      <c r="AF641" s="413">
        <f t="shared" si="190"/>
        <v>0</v>
      </c>
      <c r="AG641" s="413">
        <f t="shared" si="190"/>
        <v>0</v>
      </c>
      <c r="AH641" s="413">
        <f t="shared" si="190"/>
        <v>0</v>
      </c>
      <c r="AI641" s="413">
        <f t="shared" si="190"/>
        <v>0</v>
      </c>
      <c r="AJ641" s="413">
        <f t="shared" si="190"/>
        <v>0</v>
      </c>
      <c r="AK641" s="413">
        <f t="shared" si="190"/>
        <v>0</v>
      </c>
      <c r="AL641" s="413">
        <f t="shared" si="190"/>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312</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91">Z643</f>
        <v>0</v>
      </c>
      <c r="AA644" s="413">
        <f t="shared" si="191"/>
        <v>0</v>
      </c>
      <c r="AB644" s="413">
        <f t="shared" si="191"/>
        <v>0</v>
      </c>
      <c r="AC644" s="413">
        <f t="shared" si="191"/>
        <v>0</v>
      </c>
      <c r="AD644" s="413">
        <f t="shared" si="191"/>
        <v>0</v>
      </c>
      <c r="AE644" s="413">
        <f t="shared" si="191"/>
        <v>0</v>
      </c>
      <c r="AF644" s="413">
        <f t="shared" si="191"/>
        <v>0</v>
      </c>
      <c r="AG644" s="413">
        <f t="shared" si="191"/>
        <v>0</v>
      </c>
      <c r="AH644" s="413">
        <f t="shared" si="191"/>
        <v>0</v>
      </c>
      <c r="AI644" s="413">
        <f t="shared" si="191"/>
        <v>0</v>
      </c>
      <c r="AJ644" s="413">
        <f t="shared" si="191"/>
        <v>0</v>
      </c>
      <c r="AK644" s="413">
        <f t="shared" si="191"/>
        <v>0</v>
      </c>
      <c r="AL644" s="413">
        <f t="shared" si="191"/>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312</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92">Z646</f>
        <v>0</v>
      </c>
      <c r="AA647" s="413">
        <f t="shared" si="192"/>
        <v>0</v>
      </c>
      <c r="AB647" s="413">
        <f t="shared" si="192"/>
        <v>0</v>
      </c>
      <c r="AC647" s="413">
        <f t="shared" si="192"/>
        <v>0</v>
      </c>
      <c r="AD647" s="413">
        <f t="shared" si="192"/>
        <v>0</v>
      </c>
      <c r="AE647" s="413">
        <f t="shared" si="192"/>
        <v>0</v>
      </c>
      <c r="AF647" s="413">
        <f t="shared" si="192"/>
        <v>0</v>
      </c>
      <c r="AG647" s="413">
        <f t="shared" si="192"/>
        <v>0</v>
      </c>
      <c r="AH647" s="413">
        <f t="shared" si="192"/>
        <v>0</v>
      </c>
      <c r="AI647" s="413">
        <f t="shared" si="192"/>
        <v>0</v>
      </c>
      <c r="AJ647" s="413">
        <f t="shared" si="192"/>
        <v>0</v>
      </c>
      <c r="AK647" s="413">
        <f t="shared" si="192"/>
        <v>0</v>
      </c>
      <c r="AL647" s="413">
        <f t="shared" si="192"/>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312</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93">Z649</f>
        <v>0</v>
      </c>
      <c r="AA650" s="413">
        <f t="shared" si="193"/>
        <v>0</v>
      </c>
      <c r="AB650" s="413">
        <f t="shared" si="193"/>
        <v>0</v>
      </c>
      <c r="AC650" s="413">
        <f t="shared" si="193"/>
        <v>0</v>
      </c>
      <c r="AD650" s="413">
        <f t="shared" si="193"/>
        <v>0</v>
      </c>
      <c r="AE650" s="413">
        <f t="shared" si="193"/>
        <v>0</v>
      </c>
      <c r="AF650" s="413">
        <f t="shared" si="193"/>
        <v>0</v>
      </c>
      <c r="AG650" s="413">
        <f t="shared" si="193"/>
        <v>0</v>
      </c>
      <c r="AH650" s="413">
        <f t="shared" si="193"/>
        <v>0</v>
      </c>
      <c r="AI650" s="413">
        <f t="shared" si="193"/>
        <v>0</v>
      </c>
      <c r="AJ650" s="413">
        <f t="shared" si="193"/>
        <v>0</v>
      </c>
      <c r="AK650" s="413">
        <f t="shared" si="193"/>
        <v>0</v>
      </c>
      <c r="AL650" s="413">
        <f t="shared" si="193"/>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506</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502</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312</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 t="shared" ref="Y655:AL655" si="194">Y654</f>
        <v>0</v>
      </c>
      <c r="Z655" s="413">
        <f t="shared" si="194"/>
        <v>0</v>
      </c>
      <c r="AA655" s="413">
        <f t="shared" si="194"/>
        <v>0</v>
      </c>
      <c r="AB655" s="413">
        <f t="shared" si="194"/>
        <v>0</v>
      </c>
      <c r="AC655" s="413">
        <f t="shared" si="194"/>
        <v>0</v>
      </c>
      <c r="AD655" s="413">
        <f t="shared" si="194"/>
        <v>0</v>
      </c>
      <c r="AE655" s="413">
        <f t="shared" si="194"/>
        <v>0</v>
      </c>
      <c r="AF655" s="413">
        <f t="shared" si="194"/>
        <v>0</v>
      </c>
      <c r="AG655" s="413">
        <f t="shared" si="194"/>
        <v>0</v>
      </c>
      <c r="AH655" s="413">
        <f t="shared" si="194"/>
        <v>0</v>
      </c>
      <c r="AI655" s="413">
        <f t="shared" si="194"/>
        <v>0</v>
      </c>
      <c r="AJ655" s="413">
        <f t="shared" si="194"/>
        <v>0</v>
      </c>
      <c r="AK655" s="413">
        <f t="shared" si="194"/>
        <v>0</v>
      </c>
      <c r="AL655" s="413">
        <f t="shared" si="194"/>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312</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 t="shared" ref="Y658:AL658" si="195">Y657</f>
        <v>0</v>
      </c>
      <c r="Z658" s="413">
        <f t="shared" si="195"/>
        <v>0</v>
      </c>
      <c r="AA658" s="413">
        <f t="shared" si="195"/>
        <v>0</v>
      </c>
      <c r="AB658" s="413">
        <f t="shared" si="195"/>
        <v>0</v>
      </c>
      <c r="AC658" s="413">
        <f t="shared" si="195"/>
        <v>0</v>
      </c>
      <c r="AD658" s="413">
        <f t="shared" si="195"/>
        <v>0</v>
      </c>
      <c r="AE658" s="413">
        <f t="shared" si="195"/>
        <v>0</v>
      </c>
      <c r="AF658" s="413">
        <f t="shared" si="195"/>
        <v>0</v>
      </c>
      <c r="AG658" s="413">
        <f t="shared" si="195"/>
        <v>0</v>
      </c>
      <c r="AH658" s="413">
        <f t="shared" si="195"/>
        <v>0</v>
      </c>
      <c r="AI658" s="413">
        <f t="shared" si="195"/>
        <v>0</v>
      </c>
      <c r="AJ658" s="413">
        <f t="shared" si="195"/>
        <v>0</v>
      </c>
      <c r="AK658" s="413">
        <f t="shared" si="195"/>
        <v>0</v>
      </c>
      <c r="AL658" s="413">
        <f t="shared" si="195"/>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312</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 t="shared" ref="Y661:AL661" si="196">Y660</f>
        <v>0</v>
      </c>
      <c r="Z661" s="413">
        <f t="shared" si="196"/>
        <v>0</v>
      </c>
      <c r="AA661" s="413">
        <f t="shared" si="196"/>
        <v>0</v>
      </c>
      <c r="AB661" s="413">
        <f t="shared" si="196"/>
        <v>0</v>
      </c>
      <c r="AC661" s="413">
        <f t="shared" si="196"/>
        <v>0</v>
      </c>
      <c r="AD661" s="413">
        <f t="shared" si="196"/>
        <v>0</v>
      </c>
      <c r="AE661" s="413">
        <f t="shared" si="196"/>
        <v>0</v>
      </c>
      <c r="AF661" s="413">
        <f t="shared" si="196"/>
        <v>0</v>
      </c>
      <c r="AG661" s="413">
        <f t="shared" si="196"/>
        <v>0</v>
      </c>
      <c r="AH661" s="413">
        <f t="shared" si="196"/>
        <v>0</v>
      </c>
      <c r="AI661" s="413">
        <f t="shared" si="196"/>
        <v>0</v>
      </c>
      <c r="AJ661" s="413">
        <f t="shared" si="196"/>
        <v>0</v>
      </c>
      <c r="AK661" s="413">
        <f t="shared" si="196"/>
        <v>0</v>
      </c>
      <c r="AL661" s="413">
        <f t="shared" si="196"/>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312</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 t="shared" ref="Y664:AL664" si="197">Y663</f>
        <v>0</v>
      </c>
      <c r="Z664" s="413">
        <f t="shared" si="197"/>
        <v>0</v>
      </c>
      <c r="AA664" s="413">
        <f t="shared" si="197"/>
        <v>0</v>
      </c>
      <c r="AB664" s="413">
        <f t="shared" si="197"/>
        <v>0</v>
      </c>
      <c r="AC664" s="413">
        <f t="shared" si="197"/>
        <v>0</v>
      </c>
      <c r="AD664" s="413">
        <f t="shared" si="197"/>
        <v>0</v>
      </c>
      <c r="AE664" s="413">
        <f t="shared" si="197"/>
        <v>0</v>
      </c>
      <c r="AF664" s="413">
        <f t="shared" si="197"/>
        <v>0</v>
      </c>
      <c r="AG664" s="413">
        <f t="shared" si="197"/>
        <v>0</v>
      </c>
      <c r="AH664" s="413">
        <f t="shared" si="197"/>
        <v>0</v>
      </c>
      <c r="AI664" s="413">
        <f t="shared" si="197"/>
        <v>0</v>
      </c>
      <c r="AJ664" s="413">
        <f t="shared" si="197"/>
        <v>0</v>
      </c>
      <c r="AK664" s="413">
        <f t="shared" si="197"/>
        <v>0</v>
      </c>
      <c r="AL664" s="413">
        <f t="shared" si="197"/>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503</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312</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 t="shared" ref="Y668:AL668" si="198">Y667</f>
        <v>0</v>
      </c>
      <c r="Z668" s="413">
        <f t="shared" si="198"/>
        <v>0</v>
      </c>
      <c r="AA668" s="413">
        <f t="shared" si="198"/>
        <v>0</v>
      </c>
      <c r="AB668" s="413">
        <f t="shared" si="198"/>
        <v>0</v>
      </c>
      <c r="AC668" s="413">
        <f t="shared" si="198"/>
        <v>0</v>
      </c>
      <c r="AD668" s="413">
        <f t="shared" si="198"/>
        <v>0</v>
      </c>
      <c r="AE668" s="413">
        <f t="shared" si="198"/>
        <v>0</v>
      </c>
      <c r="AF668" s="413">
        <f t="shared" si="198"/>
        <v>0</v>
      </c>
      <c r="AG668" s="413">
        <f t="shared" si="198"/>
        <v>0</v>
      </c>
      <c r="AH668" s="413">
        <f t="shared" si="198"/>
        <v>0</v>
      </c>
      <c r="AI668" s="413">
        <f t="shared" si="198"/>
        <v>0</v>
      </c>
      <c r="AJ668" s="413">
        <f t="shared" si="198"/>
        <v>0</v>
      </c>
      <c r="AK668" s="413">
        <f t="shared" si="198"/>
        <v>0</v>
      </c>
      <c r="AL668" s="413">
        <f t="shared" si="198"/>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312</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 t="shared" ref="Y671:AL671" si="199">Y670</f>
        <v>0</v>
      </c>
      <c r="Z671" s="413">
        <f t="shared" si="199"/>
        <v>0</v>
      </c>
      <c r="AA671" s="413">
        <f t="shared" si="199"/>
        <v>0</v>
      </c>
      <c r="AB671" s="413">
        <f t="shared" si="199"/>
        <v>0</v>
      </c>
      <c r="AC671" s="413">
        <f t="shared" si="199"/>
        <v>0</v>
      </c>
      <c r="AD671" s="413">
        <f t="shared" si="199"/>
        <v>0</v>
      </c>
      <c r="AE671" s="413">
        <f t="shared" si="199"/>
        <v>0</v>
      </c>
      <c r="AF671" s="413">
        <f t="shared" si="199"/>
        <v>0</v>
      </c>
      <c r="AG671" s="413">
        <f t="shared" si="199"/>
        <v>0</v>
      </c>
      <c r="AH671" s="413">
        <f t="shared" si="199"/>
        <v>0</v>
      </c>
      <c r="AI671" s="413">
        <f t="shared" si="199"/>
        <v>0</v>
      </c>
      <c r="AJ671" s="413">
        <f t="shared" si="199"/>
        <v>0</v>
      </c>
      <c r="AK671" s="413">
        <f t="shared" si="199"/>
        <v>0</v>
      </c>
      <c r="AL671" s="413">
        <f t="shared" si="199"/>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312</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 t="shared" ref="Y674:AL674" si="200">Y673</f>
        <v>0</v>
      </c>
      <c r="Z674" s="413">
        <f t="shared" si="200"/>
        <v>0</v>
      </c>
      <c r="AA674" s="413">
        <f t="shared" si="200"/>
        <v>0</v>
      </c>
      <c r="AB674" s="413">
        <f t="shared" si="200"/>
        <v>0</v>
      </c>
      <c r="AC674" s="413">
        <f t="shared" si="200"/>
        <v>0</v>
      </c>
      <c r="AD674" s="413">
        <f t="shared" si="200"/>
        <v>0</v>
      </c>
      <c r="AE674" s="413">
        <f t="shared" si="200"/>
        <v>0</v>
      </c>
      <c r="AF674" s="413">
        <f t="shared" si="200"/>
        <v>0</v>
      </c>
      <c r="AG674" s="413">
        <f t="shared" si="200"/>
        <v>0</v>
      </c>
      <c r="AH674" s="413">
        <f t="shared" si="200"/>
        <v>0</v>
      </c>
      <c r="AI674" s="413">
        <f t="shared" si="200"/>
        <v>0</v>
      </c>
      <c r="AJ674" s="413">
        <f t="shared" si="200"/>
        <v>0</v>
      </c>
      <c r="AK674" s="413">
        <f t="shared" si="200"/>
        <v>0</v>
      </c>
      <c r="AL674" s="413">
        <f t="shared" si="200"/>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312</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 t="shared" ref="Y677:AL677" si="201">Y676</f>
        <v>0</v>
      </c>
      <c r="Z677" s="413">
        <f t="shared" si="201"/>
        <v>0</v>
      </c>
      <c r="AA677" s="413">
        <f t="shared" si="201"/>
        <v>0</v>
      </c>
      <c r="AB677" s="413">
        <f t="shared" si="201"/>
        <v>0</v>
      </c>
      <c r="AC677" s="413">
        <f t="shared" si="201"/>
        <v>0</v>
      </c>
      <c r="AD677" s="413">
        <f t="shared" si="201"/>
        <v>0</v>
      </c>
      <c r="AE677" s="413">
        <f t="shared" si="201"/>
        <v>0</v>
      </c>
      <c r="AF677" s="413">
        <f t="shared" si="201"/>
        <v>0</v>
      </c>
      <c r="AG677" s="413">
        <f t="shared" si="201"/>
        <v>0</v>
      </c>
      <c r="AH677" s="413">
        <f t="shared" si="201"/>
        <v>0</v>
      </c>
      <c r="AI677" s="413">
        <f t="shared" si="201"/>
        <v>0</v>
      </c>
      <c r="AJ677" s="413">
        <f t="shared" si="201"/>
        <v>0</v>
      </c>
      <c r="AK677" s="413">
        <f t="shared" si="201"/>
        <v>0</v>
      </c>
      <c r="AL677" s="413">
        <f t="shared" si="201"/>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312</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 t="shared" ref="Y680:AL680" si="202">Y679</f>
        <v>0</v>
      </c>
      <c r="Z680" s="413">
        <f t="shared" si="202"/>
        <v>0</v>
      </c>
      <c r="AA680" s="413">
        <f t="shared" si="202"/>
        <v>0</v>
      </c>
      <c r="AB680" s="413">
        <f t="shared" si="202"/>
        <v>0</v>
      </c>
      <c r="AC680" s="413">
        <f t="shared" si="202"/>
        <v>0</v>
      </c>
      <c r="AD680" s="413">
        <f t="shared" si="202"/>
        <v>0</v>
      </c>
      <c r="AE680" s="413">
        <f t="shared" si="202"/>
        <v>0</v>
      </c>
      <c r="AF680" s="413">
        <f t="shared" si="202"/>
        <v>0</v>
      </c>
      <c r="AG680" s="413">
        <f t="shared" si="202"/>
        <v>0</v>
      </c>
      <c r="AH680" s="413">
        <f t="shared" si="202"/>
        <v>0</v>
      </c>
      <c r="AI680" s="413">
        <f t="shared" si="202"/>
        <v>0</v>
      </c>
      <c r="AJ680" s="413">
        <f t="shared" si="202"/>
        <v>0</v>
      </c>
      <c r="AK680" s="413">
        <f t="shared" si="202"/>
        <v>0</v>
      </c>
      <c r="AL680" s="413">
        <f t="shared" si="202"/>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312</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 t="shared" ref="Y683:AL683" si="203">Y682</f>
        <v>0</v>
      </c>
      <c r="Z683" s="413">
        <f t="shared" si="203"/>
        <v>0</v>
      </c>
      <c r="AA683" s="413">
        <f t="shared" si="203"/>
        <v>0</v>
      </c>
      <c r="AB683" s="413">
        <f t="shared" si="203"/>
        <v>0</v>
      </c>
      <c r="AC683" s="413">
        <f t="shared" si="203"/>
        <v>0</v>
      </c>
      <c r="AD683" s="413">
        <f t="shared" si="203"/>
        <v>0</v>
      </c>
      <c r="AE683" s="413">
        <f t="shared" si="203"/>
        <v>0</v>
      </c>
      <c r="AF683" s="413">
        <f t="shared" si="203"/>
        <v>0</v>
      </c>
      <c r="AG683" s="413">
        <f t="shared" si="203"/>
        <v>0</v>
      </c>
      <c r="AH683" s="413">
        <f t="shared" si="203"/>
        <v>0</v>
      </c>
      <c r="AI683" s="413">
        <f t="shared" si="203"/>
        <v>0</v>
      </c>
      <c r="AJ683" s="413">
        <f t="shared" si="203"/>
        <v>0</v>
      </c>
      <c r="AK683" s="413">
        <f t="shared" si="203"/>
        <v>0</v>
      </c>
      <c r="AL683" s="413">
        <f t="shared" si="203"/>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312</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 t="shared" ref="Y686:AL686" si="204">Y685</f>
        <v>0</v>
      </c>
      <c r="Z686" s="413">
        <f t="shared" si="204"/>
        <v>0</v>
      </c>
      <c r="AA686" s="413">
        <f t="shared" si="204"/>
        <v>0</v>
      </c>
      <c r="AB686" s="413">
        <f t="shared" si="204"/>
        <v>0</v>
      </c>
      <c r="AC686" s="413">
        <f t="shared" si="204"/>
        <v>0</v>
      </c>
      <c r="AD686" s="413">
        <f t="shared" si="204"/>
        <v>0</v>
      </c>
      <c r="AE686" s="413">
        <f t="shared" si="204"/>
        <v>0</v>
      </c>
      <c r="AF686" s="413">
        <f t="shared" si="204"/>
        <v>0</v>
      </c>
      <c r="AG686" s="413">
        <f t="shared" si="204"/>
        <v>0</v>
      </c>
      <c r="AH686" s="413">
        <f t="shared" si="204"/>
        <v>0</v>
      </c>
      <c r="AI686" s="413">
        <f t="shared" si="204"/>
        <v>0</v>
      </c>
      <c r="AJ686" s="413">
        <f t="shared" si="204"/>
        <v>0</v>
      </c>
      <c r="AK686" s="413">
        <f t="shared" si="204"/>
        <v>0</v>
      </c>
      <c r="AL686" s="413">
        <f t="shared" si="204"/>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312</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 t="shared" ref="Y689:AL689" si="205">Y688</f>
        <v>0</v>
      </c>
      <c r="Z689" s="413">
        <f t="shared" si="205"/>
        <v>0</v>
      </c>
      <c r="AA689" s="413">
        <f t="shared" si="205"/>
        <v>0</v>
      </c>
      <c r="AB689" s="413">
        <f t="shared" si="205"/>
        <v>0</v>
      </c>
      <c r="AC689" s="413">
        <f t="shared" si="205"/>
        <v>0</v>
      </c>
      <c r="AD689" s="413">
        <f t="shared" si="205"/>
        <v>0</v>
      </c>
      <c r="AE689" s="413">
        <f t="shared" si="205"/>
        <v>0</v>
      </c>
      <c r="AF689" s="413">
        <f t="shared" si="205"/>
        <v>0</v>
      </c>
      <c r="AG689" s="413">
        <f t="shared" si="205"/>
        <v>0</v>
      </c>
      <c r="AH689" s="413">
        <f t="shared" si="205"/>
        <v>0</v>
      </c>
      <c r="AI689" s="413">
        <f t="shared" si="205"/>
        <v>0</v>
      </c>
      <c r="AJ689" s="413">
        <f t="shared" si="205"/>
        <v>0</v>
      </c>
      <c r="AK689" s="413">
        <f t="shared" si="205"/>
        <v>0</v>
      </c>
      <c r="AL689" s="413">
        <f t="shared" si="205"/>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504</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312</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 t="shared" ref="Y693:AL693" si="206">Y692</f>
        <v>0</v>
      </c>
      <c r="Z693" s="413">
        <f t="shared" si="206"/>
        <v>0</v>
      </c>
      <c r="AA693" s="413">
        <f t="shared" si="206"/>
        <v>0</v>
      </c>
      <c r="AB693" s="413">
        <f t="shared" si="206"/>
        <v>0</v>
      </c>
      <c r="AC693" s="413">
        <f t="shared" si="206"/>
        <v>0</v>
      </c>
      <c r="AD693" s="413">
        <f t="shared" si="206"/>
        <v>0</v>
      </c>
      <c r="AE693" s="413">
        <f t="shared" si="206"/>
        <v>0</v>
      </c>
      <c r="AF693" s="413">
        <f t="shared" si="206"/>
        <v>0</v>
      </c>
      <c r="AG693" s="413">
        <f t="shared" si="206"/>
        <v>0</v>
      </c>
      <c r="AH693" s="413">
        <f t="shared" si="206"/>
        <v>0</v>
      </c>
      <c r="AI693" s="413">
        <f t="shared" si="206"/>
        <v>0</v>
      </c>
      <c r="AJ693" s="413">
        <f t="shared" si="206"/>
        <v>0</v>
      </c>
      <c r="AK693" s="413">
        <f t="shared" si="206"/>
        <v>0</v>
      </c>
      <c r="AL693" s="413">
        <f t="shared" si="206"/>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312</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 t="shared" ref="Y696:AL696" si="207">Y695</f>
        <v>0</v>
      </c>
      <c r="Z696" s="413">
        <f t="shared" si="207"/>
        <v>0</v>
      </c>
      <c r="AA696" s="413">
        <f t="shared" si="207"/>
        <v>0</v>
      </c>
      <c r="AB696" s="413">
        <f t="shared" si="207"/>
        <v>0</v>
      </c>
      <c r="AC696" s="413">
        <f t="shared" si="207"/>
        <v>0</v>
      </c>
      <c r="AD696" s="413">
        <f t="shared" si="207"/>
        <v>0</v>
      </c>
      <c r="AE696" s="413">
        <f t="shared" si="207"/>
        <v>0</v>
      </c>
      <c r="AF696" s="413">
        <f t="shared" si="207"/>
        <v>0</v>
      </c>
      <c r="AG696" s="413">
        <f t="shared" si="207"/>
        <v>0</v>
      </c>
      <c r="AH696" s="413">
        <f t="shared" si="207"/>
        <v>0</v>
      </c>
      <c r="AI696" s="413">
        <f t="shared" si="207"/>
        <v>0</v>
      </c>
      <c r="AJ696" s="413">
        <f t="shared" si="207"/>
        <v>0</v>
      </c>
      <c r="AK696" s="413">
        <f t="shared" si="207"/>
        <v>0</v>
      </c>
      <c r="AL696" s="413">
        <f t="shared" si="207"/>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312</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 t="shared" ref="Y699:AL699" si="208">Y698</f>
        <v>0</v>
      </c>
      <c r="Z699" s="413">
        <f t="shared" si="208"/>
        <v>0</v>
      </c>
      <c r="AA699" s="413">
        <f t="shared" si="208"/>
        <v>0</v>
      </c>
      <c r="AB699" s="413">
        <f t="shared" si="208"/>
        <v>0</v>
      </c>
      <c r="AC699" s="413">
        <f t="shared" si="208"/>
        <v>0</v>
      </c>
      <c r="AD699" s="413">
        <f t="shared" si="208"/>
        <v>0</v>
      </c>
      <c r="AE699" s="413">
        <f t="shared" si="208"/>
        <v>0</v>
      </c>
      <c r="AF699" s="413">
        <f t="shared" si="208"/>
        <v>0</v>
      </c>
      <c r="AG699" s="413">
        <f t="shared" si="208"/>
        <v>0</v>
      </c>
      <c r="AH699" s="413">
        <f t="shared" si="208"/>
        <v>0</v>
      </c>
      <c r="AI699" s="413">
        <f t="shared" si="208"/>
        <v>0</v>
      </c>
      <c r="AJ699" s="413">
        <f t="shared" si="208"/>
        <v>0</v>
      </c>
      <c r="AK699" s="413">
        <f t="shared" si="208"/>
        <v>0</v>
      </c>
      <c r="AL699" s="413">
        <f t="shared" si="208"/>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505</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312</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 t="shared" ref="Y703:AL703" si="209">Y702</f>
        <v>0</v>
      </c>
      <c r="Z703" s="413">
        <f t="shared" si="209"/>
        <v>0</v>
      </c>
      <c r="AA703" s="413">
        <f t="shared" si="209"/>
        <v>0</v>
      </c>
      <c r="AB703" s="413">
        <f t="shared" si="209"/>
        <v>0</v>
      </c>
      <c r="AC703" s="413">
        <f t="shared" si="209"/>
        <v>0</v>
      </c>
      <c r="AD703" s="413">
        <f t="shared" si="209"/>
        <v>0</v>
      </c>
      <c r="AE703" s="413">
        <f t="shared" si="209"/>
        <v>0</v>
      </c>
      <c r="AF703" s="413">
        <f t="shared" si="209"/>
        <v>0</v>
      </c>
      <c r="AG703" s="413">
        <f t="shared" si="209"/>
        <v>0</v>
      </c>
      <c r="AH703" s="413">
        <f t="shared" si="209"/>
        <v>0</v>
      </c>
      <c r="AI703" s="413">
        <f t="shared" si="209"/>
        <v>0</v>
      </c>
      <c r="AJ703" s="413">
        <f t="shared" si="209"/>
        <v>0</v>
      </c>
      <c r="AK703" s="413">
        <f t="shared" si="209"/>
        <v>0</v>
      </c>
      <c r="AL703" s="413">
        <f t="shared" si="209"/>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312</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 t="shared" ref="Y706:AL706" si="210">Y705</f>
        <v>0</v>
      </c>
      <c r="Z706" s="413">
        <f t="shared" si="210"/>
        <v>0</v>
      </c>
      <c r="AA706" s="413">
        <f t="shared" si="210"/>
        <v>0</v>
      </c>
      <c r="AB706" s="413">
        <f t="shared" si="210"/>
        <v>0</v>
      </c>
      <c r="AC706" s="413">
        <f t="shared" si="210"/>
        <v>0</v>
      </c>
      <c r="AD706" s="413">
        <f t="shared" si="210"/>
        <v>0</v>
      </c>
      <c r="AE706" s="413">
        <f t="shared" si="210"/>
        <v>0</v>
      </c>
      <c r="AF706" s="413">
        <f t="shared" si="210"/>
        <v>0</v>
      </c>
      <c r="AG706" s="413">
        <f t="shared" si="210"/>
        <v>0</v>
      </c>
      <c r="AH706" s="413">
        <f t="shared" si="210"/>
        <v>0</v>
      </c>
      <c r="AI706" s="413">
        <f t="shared" si="210"/>
        <v>0</v>
      </c>
      <c r="AJ706" s="413">
        <f t="shared" si="210"/>
        <v>0</v>
      </c>
      <c r="AK706" s="413">
        <f t="shared" si="210"/>
        <v>0</v>
      </c>
      <c r="AL706" s="413">
        <f t="shared" si="210"/>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312</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 t="shared" ref="Y709:AL709" si="211">Y708</f>
        <v>0</v>
      </c>
      <c r="Z709" s="413">
        <f t="shared" si="211"/>
        <v>0</v>
      </c>
      <c r="AA709" s="413">
        <f t="shared" si="211"/>
        <v>0</v>
      </c>
      <c r="AB709" s="413">
        <f t="shared" si="211"/>
        <v>0</v>
      </c>
      <c r="AC709" s="413">
        <f t="shared" si="211"/>
        <v>0</v>
      </c>
      <c r="AD709" s="413">
        <f t="shared" si="211"/>
        <v>0</v>
      </c>
      <c r="AE709" s="413">
        <f t="shared" si="211"/>
        <v>0</v>
      </c>
      <c r="AF709" s="413">
        <f t="shared" si="211"/>
        <v>0</v>
      </c>
      <c r="AG709" s="413">
        <f t="shared" si="211"/>
        <v>0</v>
      </c>
      <c r="AH709" s="413">
        <f t="shared" si="211"/>
        <v>0</v>
      </c>
      <c r="AI709" s="413">
        <f t="shared" si="211"/>
        <v>0</v>
      </c>
      <c r="AJ709" s="413">
        <f t="shared" si="211"/>
        <v>0</v>
      </c>
      <c r="AK709" s="413">
        <f t="shared" si="211"/>
        <v>0</v>
      </c>
      <c r="AL709" s="413">
        <f t="shared" si="211"/>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312</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 t="shared" ref="Y712:AL712" si="212">Y711</f>
        <v>0</v>
      </c>
      <c r="Z712" s="413">
        <f t="shared" si="212"/>
        <v>0</v>
      </c>
      <c r="AA712" s="413">
        <f t="shared" si="212"/>
        <v>0</v>
      </c>
      <c r="AB712" s="413">
        <f t="shared" si="212"/>
        <v>0</v>
      </c>
      <c r="AC712" s="413">
        <f t="shared" si="212"/>
        <v>0</v>
      </c>
      <c r="AD712" s="413">
        <f t="shared" si="212"/>
        <v>0</v>
      </c>
      <c r="AE712" s="413">
        <f t="shared" si="212"/>
        <v>0</v>
      </c>
      <c r="AF712" s="413">
        <f t="shared" si="212"/>
        <v>0</v>
      </c>
      <c r="AG712" s="413">
        <f t="shared" si="212"/>
        <v>0</v>
      </c>
      <c r="AH712" s="413">
        <f t="shared" si="212"/>
        <v>0</v>
      </c>
      <c r="AI712" s="413">
        <f t="shared" si="212"/>
        <v>0</v>
      </c>
      <c r="AJ712" s="413">
        <f t="shared" si="212"/>
        <v>0</v>
      </c>
      <c r="AK712" s="413">
        <f t="shared" si="212"/>
        <v>0</v>
      </c>
      <c r="AL712" s="413">
        <f t="shared" si="212"/>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312</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 t="shared" ref="Y715:AL715" si="213">Y714</f>
        <v>0</v>
      </c>
      <c r="Z715" s="413">
        <f t="shared" si="213"/>
        <v>0</v>
      </c>
      <c r="AA715" s="413">
        <f t="shared" si="213"/>
        <v>0</v>
      </c>
      <c r="AB715" s="413">
        <f t="shared" si="213"/>
        <v>0</v>
      </c>
      <c r="AC715" s="413">
        <f t="shared" si="213"/>
        <v>0</v>
      </c>
      <c r="AD715" s="413">
        <f t="shared" si="213"/>
        <v>0</v>
      </c>
      <c r="AE715" s="413">
        <f t="shared" si="213"/>
        <v>0</v>
      </c>
      <c r="AF715" s="413">
        <f t="shared" si="213"/>
        <v>0</v>
      </c>
      <c r="AG715" s="413">
        <f t="shared" si="213"/>
        <v>0</v>
      </c>
      <c r="AH715" s="413">
        <f t="shared" si="213"/>
        <v>0</v>
      </c>
      <c r="AI715" s="413">
        <f t="shared" si="213"/>
        <v>0</v>
      </c>
      <c r="AJ715" s="413">
        <f t="shared" si="213"/>
        <v>0</v>
      </c>
      <c r="AK715" s="413">
        <f t="shared" si="213"/>
        <v>0</v>
      </c>
      <c r="AL715" s="413">
        <f t="shared" si="213"/>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312</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 t="shared" ref="Y718:AL718" si="214">Y717</f>
        <v>0</v>
      </c>
      <c r="Z718" s="413">
        <f t="shared" si="214"/>
        <v>0</v>
      </c>
      <c r="AA718" s="413">
        <f t="shared" si="214"/>
        <v>0</v>
      </c>
      <c r="AB718" s="413">
        <f t="shared" si="214"/>
        <v>0</v>
      </c>
      <c r="AC718" s="413">
        <f t="shared" si="214"/>
        <v>0</v>
      </c>
      <c r="AD718" s="413">
        <f t="shared" si="214"/>
        <v>0</v>
      </c>
      <c r="AE718" s="413">
        <f t="shared" si="214"/>
        <v>0</v>
      </c>
      <c r="AF718" s="413">
        <f t="shared" si="214"/>
        <v>0</v>
      </c>
      <c r="AG718" s="413">
        <f t="shared" si="214"/>
        <v>0</v>
      </c>
      <c r="AH718" s="413">
        <f t="shared" si="214"/>
        <v>0</v>
      </c>
      <c r="AI718" s="413">
        <f t="shared" si="214"/>
        <v>0</v>
      </c>
      <c r="AJ718" s="413">
        <f t="shared" si="214"/>
        <v>0</v>
      </c>
      <c r="AK718" s="413">
        <f t="shared" si="214"/>
        <v>0</v>
      </c>
      <c r="AL718" s="413">
        <f t="shared" si="214"/>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312</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 t="shared" ref="Y721:AL721" si="215">Y720</f>
        <v>0</v>
      </c>
      <c r="Z721" s="413">
        <f t="shared" si="215"/>
        <v>0</v>
      </c>
      <c r="AA721" s="413">
        <f t="shared" si="215"/>
        <v>0</v>
      </c>
      <c r="AB721" s="413">
        <f t="shared" si="215"/>
        <v>0</v>
      </c>
      <c r="AC721" s="413">
        <f t="shared" si="215"/>
        <v>0</v>
      </c>
      <c r="AD721" s="413">
        <f t="shared" si="215"/>
        <v>0</v>
      </c>
      <c r="AE721" s="413">
        <f t="shared" si="215"/>
        <v>0</v>
      </c>
      <c r="AF721" s="413">
        <f t="shared" si="215"/>
        <v>0</v>
      </c>
      <c r="AG721" s="413">
        <f t="shared" si="215"/>
        <v>0</v>
      </c>
      <c r="AH721" s="413">
        <f t="shared" si="215"/>
        <v>0</v>
      </c>
      <c r="AI721" s="413">
        <f t="shared" si="215"/>
        <v>0</v>
      </c>
      <c r="AJ721" s="413">
        <f t="shared" si="215"/>
        <v>0</v>
      </c>
      <c r="AK721" s="413">
        <f t="shared" si="215"/>
        <v>0</v>
      </c>
      <c r="AL721" s="413">
        <f t="shared" si="215"/>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312</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 t="shared" ref="Y724:AL724" si="216">Y723</f>
        <v>0</v>
      </c>
      <c r="Z724" s="413">
        <f t="shared" si="216"/>
        <v>0</v>
      </c>
      <c r="AA724" s="413">
        <f t="shared" si="216"/>
        <v>0</v>
      </c>
      <c r="AB724" s="413">
        <f t="shared" si="216"/>
        <v>0</v>
      </c>
      <c r="AC724" s="413">
        <f t="shared" si="216"/>
        <v>0</v>
      </c>
      <c r="AD724" s="413">
        <f t="shared" si="216"/>
        <v>0</v>
      </c>
      <c r="AE724" s="413">
        <f t="shared" si="216"/>
        <v>0</v>
      </c>
      <c r="AF724" s="413">
        <f t="shared" si="216"/>
        <v>0</v>
      </c>
      <c r="AG724" s="413">
        <f t="shared" si="216"/>
        <v>0</v>
      </c>
      <c r="AH724" s="413">
        <f t="shared" si="216"/>
        <v>0</v>
      </c>
      <c r="AI724" s="413">
        <f t="shared" si="216"/>
        <v>0</v>
      </c>
      <c r="AJ724" s="413">
        <f t="shared" si="216"/>
        <v>0</v>
      </c>
      <c r="AK724" s="413">
        <f t="shared" si="216"/>
        <v>0</v>
      </c>
      <c r="AL724" s="413">
        <f t="shared" si="216"/>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312</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 t="shared" ref="Y727:AL727" si="217">Y726</f>
        <v>0</v>
      </c>
      <c r="Z727" s="413">
        <f t="shared" si="217"/>
        <v>0</v>
      </c>
      <c r="AA727" s="413">
        <f t="shared" si="217"/>
        <v>0</v>
      </c>
      <c r="AB727" s="413">
        <f t="shared" si="217"/>
        <v>0</v>
      </c>
      <c r="AC727" s="413">
        <f t="shared" si="217"/>
        <v>0</v>
      </c>
      <c r="AD727" s="413">
        <f t="shared" si="217"/>
        <v>0</v>
      </c>
      <c r="AE727" s="413">
        <f t="shared" si="217"/>
        <v>0</v>
      </c>
      <c r="AF727" s="413">
        <f t="shared" si="217"/>
        <v>0</v>
      </c>
      <c r="AG727" s="413">
        <f t="shared" si="217"/>
        <v>0</v>
      </c>
      <c r="AH727" s="413">
        <f t="shared" si="217"/>
        <v>0</v>
      </c>
      <c r="AI727" s="413">
        <f t="shared" si="217"/>
        <v>0</v>
      </c>
      <c r="AJ727" s="413">
        <f t="shared" si="217"/>
        <v>0</v>
      </c>
      <c r="AK727" s="413">
        <f t="shared" si="217"/>
        <v>0</v>
      </c>
      <c r="AL727" s="413">
        <f t="shared" si="217"/>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312</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 t="shared" ref="Y730:AL730" si="218">Y729</f>
        <v>0</v>
      </c>
      <c r="Z730" s="413">
        <f t="shared" si="218"/>
        <v>0</v>
      </c>
      <c r="AA730" s="413">
        <f t="shared" si="218"/>
        <v>0</v>
      </c>
      <c r="AB730" s="413">
        <f t="shared" si="218"/>
        <v>0</v>
      </c>
      <c r="AC730" s="413">
        <f t="shared" si="218"/>
        <v>0</v>
      </c>
      <c r="AD730" s="413">
        <f t="shared" si="218"/>
        <v>0</v>
      </c>
      <c r="AE730" s="413">
        <f t="shared" si="218"/>
        <v>0</v>
      </c>
      <c r="AF730" s="413">
        <f t="shared" si="218"/>
        <v>0</v>
      </c>
      <c r="AG730" s="413">
        <f t="shared" si="218"/>
        <v>0</v>
      </c>
      <c r="AH730" s="413">
        <f t="shared" si="218"/>
        <v>0</v>
      </c>
      <c r="AI730" s="413">
        <f t="shared" si="218"/>
        <v>0</v>
      </c>
      <c r="AJ730" s="413">
        <f t="shared" si="218"/>
        <v>0</v>
      </c>
      <c r="AK730" s="413">
        <f t="shared" si="218"/>
        <v>0</v>
      </c>
      <c r="AL730" s="413">
        <f t="shared" si="218"/>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312</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 t="shared" ref="Y733:AL733" si="219">Y732</f>
        <v>0</v>
      </c>
      <c r="Z733" s="413">
        <f t="shared" si="219"/>
        <v>0</v>
      </c>
      <c r="AA733" s="413">
        <f t="shared" si="219"/>
        <v>0</v>
      </c>
      <c r="AB733" s="413">
        <f t="shared" si="219"/>
        <v>0</v>
      </c>
      <c r="AC733" s="413">
        <f t="shared" si="219"/>
        <v>0</v>
      </c>
      <c r="AD733" s="413">
        <f t="shared" si="219"/>
        <v>0</v>
      </c>
      <c r="AE733" s="413">
        <f t="shared" si="219"/>
        <v>0</v>
      </c>
      <c r="AF733" s="413">
        <f t="shared" si="219"/>
        <v>0</v>
      </c>
      <c r="AG733" s="413">
        <f t="shared" si="219"/>
        <v>0</v>
      </c>
      <c r="AH733" s="413">
        <f t="shared" si="219"/>
        <v>0</v>
      </c>
      <c r="AI733" s="413">
        <f t="shared" si="219"/>
        <v>0</v>
      </c>
      <c r="AJ733" s="413">
        <f t="shared" si="219"/>
        <v>0</v>
      </c>
      <c r="AK733" s="413">
        <f t="shared" si="219"/>
        <v>0</v>
      </c>
      <c r="AL733" s="413">
        <f t="shared" si="219"/>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312</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 t="shared" ref="Y736:AL736" si="220">Y735</f>
        <v>0</v>
      </c>
      <c r="Z736" s="413">
        <f t="shared" si="220"/>
        <v>0</v>
      </c>
      <c r="AA736" s="413">
        <f t="shared" si="220"/>
        <v>0</v>
      </c>
      <c r="AB736" s="413">
        <f t="shared" si="220"/>
        <v>0</v>
      </c>
      <c r="AC736" s="413">
        <f t="shared" si="220"/>
        <v>0</v>
      </c>
      <c r="AD736" s="413">
        <f t="shared" si="220"/>
        <v>0</v>
      </c>
      <c r="AE736" s="413">
        <f t="shared" si="220"/>
        <v>0</v>
      </c>
      <c r="AF736" s="413">
        <f t="shared" si="220"/>
        <v>0</v>
      </c>
      <c r="AG736" s="413">
        <f t="shared" si="220"/>
        <v>0</v>
      </c>
      <c r="AH736" s="413">
        <f t="shared" si="220"/>
        <v>0</v>
      </c>
      <c r="AI736" s="413">
        <f t="shared" si="220"/>
        <v>0</v>
      </c>
      <c r="AJ736" s="413">
        <f t="shared" si="220"/>
        <v>0</v>
      </c>
      <c r="AK736" s="413">
        <f t="shared" si="220"/>
        <v>0</v>
      </c>
      <c r="AL736" s="413">
        <f t="shared" si="220"/>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312</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 t="shared" ref="Y739:AL739" si="221">Y738</f>
        <v>0</v>
      </c>
      <c r="Z739" s="413">
        <f t="shared" si="221"/>
        <v>0</v>
      </c>
      <c r="AA739" s="413">
        <f t="shared" si="221"/>
        <v>0</v>
      </c>
      <c r="AB739" s="413">
        <f t="shared" si="221"/>
        <v>0</v>
      </c>
      <c r="AC739" s="413">
        <f t="shared" si="221"/>
        <v>0</v>
      </c>
      <c r="AD739" s="413">
        <f t="shared" si="221"/>
        <v>0</v>
      </c>
      <c r="AE739" s="413">
        <f t="shared" si="221"/>
        <v>0</v>
      </c>
      <c r="AF739" s="413">
        <f t="shared" si="221"/>
        <v>0</v>
      </c>
      <c r="AG739" s="413">
        <f t="shared" si="221"/>
        <v>0</v>
      </c>
      <c r="AH739" s="413">
        <f t="shared" si="221"/>
        <v>0</v>
      </c>
      <c r="AI739" s="413">
        <f t="shared" si="221"/>
        <v>0</v>
      </c>
      <c r="AJ739" s="413">
        <f t="shared" si="221"/>
        <v>0</v>
      </c>
      <c r="AK739" s="413">
        <f t="shared" si="221"/>
        <v>0</v>
      </c>
      <c r="AL739" s="413">
        <f t="shared" si="221"/>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312</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 t="shared" ref="Y742:AL742" si="222">Y741</f>
        <v>0</v>
      </c>
      <c r="Z742" s="413">
        <f t="shared" si="222"/>
        <v>0</v>
      </c>
      <c r="AA742" s="413">
        <f t="shared" si="222"/>
        <v>0</v>
      </c>
      <c r="AB742" s="413">
        <f t="shared" si="222"/>
        <v>0</v>
      </c>
      <c r="AC742" s="413">
        <f t="shared" si="222"/>
        <v>0</v>
      </c>
      <c r="AD742" s="413">
        <f t="shared" si="222"/>
        <v>0</v>
      </c>
      <c r="AE742" s="413">
        <f t="shared" si="222"/>
        <v>0</v>
      </c>
      <c r="AF742" s="413">
        <f t="shared" si="222"/>
        <v>0</v>
      </c>
      <c r="AG742" s="413">
        <f t="shared" si="222"/>
        <v>0</v>
      </c>
      <c r="AH742" s="413">
        <f t="shared" si="222"/>
        <v>0</v>
      </c>
      <c r="AI742" s="413">
        <f t="shared" si="222"/>
        <v>0</v>
      </c>
      <c r="AJ742" s="413">
        <f t="shared" si="222"/>
        <v>0</v>
      </c>
      <c r="AK742" s="413">
        <f t="shared" si="222"/>
        <v>0</v>
      </c>
      <c r="AL742" s="413">
        <f t="shared" si="222"/>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313</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314</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315</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316</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3">SUM(Y748:AL748)</f>
        <v>0</v>
      </c>
      <c r="AN748" s="445"/>
    </row>
    <row r="749" spans="1:40">
      <c r="B749" s="326" t="s">
        <v>317</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3"/>
        <v>0</v>
      </c>
      <c r="AN749" s="445"/>
    </row>
    <row r="750" spans="1:40">
      <c r="B750" s="326" t="s">
        <v>318</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3"/>
        <v>0</v>
      </c>
      <c r="AN750" s="445"/>
    </row>
    <row r="751" spans="1:40">
      <c r="B751" s="326" t="s">
        <v>319</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3"/>
        <v>0</v>
      </c>
      <c r="AN751" s="445"/>
    </row>
    <row r="752" spans="1:40">
      <c r="B752" s="326" t="s">
        <v>320</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4">Y210*Y747</f>
        <v>0</v>
      </c>
      <c r="Z752" s="380">
        <f t="shared" si="224"/>
        <v>0</v>
      </c>
      <c r="AA752" s="380">
        <f t="shared" si="224"/>
        <v>0</v>
      </c>
      <c r="AB752" s="380">
        <f t="shared" si="224"/>
        <v>0</v>
      </c>
      <c r="AC752" s="380">
        <f t="shared" si="224"/>
        <v>0</v>
      </c>
      <c r="AD752" s="380">
        <f t="shared" si="224"/>
        <v>0</v>
      </c>
      <c r="AE752" s="380">
        <f t="shared" si="224"/>
        <v>0</v>
      </c>
      <c r="AF752" s="380">
        <f t="shared" si="224"/>
        <v>0</v>
      </c>
      <c r="AG752" s="380">
        <f t="shared" si="224"/>
        <v>0</v>
      </c>
      <c r="AH752" s="380">
        <f t="shared" si="224"/>
        <v>0</v>
      </c>
      <c r="AI752" s="380">
        <f t="shared" si="224"/>
        <v>0</v>
      </c>
      <c r="AJ752" s="380">
        <f t="shared" si="224"/>
        <v>0</v>
      </c>
      <c r="AK752" s="380">
        <f t="shared" si="224"/>
        <v>0</v>
      </c>
      <c r="AL752" s="380">
        <f t="shared" si="224"/>
        <v>0</v>
      </c>
      <c r="AM752" s="631">
        <f t="shared" si="223"/>
        <v>0</v>
      </c>
      <c r="AN752" s="445"/>
    </row>
    <row r="753" spans="1:40">
      <c r="B753" s="326" t="s">
        <v>321</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5">Y393*Y747</f>
        <v>0</v>
      </c>
      <c r="Z753" s="380">
        <f t="shared" si="225"/>
        <v>0</v>
      </c>
      <c r="AA753" s="380">
        <f t="shared" si="225"/>
        <v>0</v>
      </c>
      <c r="AB753" s="380">
        <f t="shared" si="225"/>
        <v>0</v>
      </c>
      <c r="AC753" s="380">
        <f t="shared" si="225"/>
        <v>0</v>
      </c>
      <c r="AD753" s="380">
        <f t="shared" si="225"/>
        <v>0</v>
      </c>
      <c r="AE753" s="380">
        <f t="shared" si="225"/>
        <v>0</v>
      </c>
      <c r="AF753" s="380">
        <f t="shared" si="225"/>
        <v>0</v>
      </c>
      <c r="AG753" s="380">
        <f t="shared" si="225"/>
        <v>0</v>
      </c>
      <c r="AH753" s="380">
        <f t="shared" si="225"/>
        <v>0</v>
      </c>
      <c r="AI753" s="380">
        <f t="shared" si="225"/>
        <v>0</v>
      </c>
      <c r="AJ753" s="380">
        <f t="shared" si="225"/>
        <v>0</v>
      </c>
      <c r="AK753" s="380">
        <f t="shared" si="225"/>
        <v>0</v>
      </c>
      <c r="AL753" s="380">
        <f t="shared" si="225"/>
        <v>0</v>
      </c>
      <c r="AM753" s="631">
        <f t="shared" si="223"/>
        <v>0</v>
      </c>
      <c r="AN753" s="445"/>
    </row>
    <row r="754" spans="1:40">
      <c r="B754" s="326" t="s">
        <v>322</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6">Y576*Y747</f>
        <v>0</v>
      </c>
      <c r="Z754" s="380">
        <f t="shared" si="226"/>
        <v>0</v>
      </c>
      <c r="AA754" s="380">
        <f t="shared" si="226"/>
        <v>0</v>
      </c>
      <c r="AB754" s="380">
        <f t="shared" si="226"/>
        <v>0</v>
      </c>
      <c r="AC754" s="380">
        <f t="shared" si="226"/>
        <v>0</v>
      </c>
      <c r="AD754" s="380">
        <f t="shared" si="226"/>
        <v>0</v>
      </c>
      <c r="AE754" s="380">
        <f t="shared" si="226"/>
        <v>0</v>
      </c>
      <c r="AF754" s="380">
        <f t="shared" si="226"/>
        <v>0</v>
      </c>
      <c r="AG754" s="380">
        <f t="shared" si="226"/>
        <v>0</v>
      </c>
      <c r="AH754" s="380">
        <f t="shared" si="226"/>
        <v>0</v>
      </c>
      <c r="AI754" s="380">
        <f t="shared" si="226"/>
        <v>0</v>
      </c>
      <c r="AJ754" s="380">
        <f t="shared" si="226"/>
        <v>0</v>
      </c>
      <c r="AK754" s="380">
        <f t="shared" si="226"/>
        <v>0</v>
      </c>
      <c r="AL754" s="380">
        <f t="shared" si="226"/>
        <v>0</v>
      </c>
      <c r="AM754" s="631">
        <f t="shared" si="223"/>
        <v>0</v>
      </c>
      <c r="AN754" s="445"/>
    </row>
    <row r="755" spans="1:40">
      <c r="B755" s="326" t="s">
        <v>323</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Z744*Z747</f>
        <v>0</v>
      </c>
      <c r="AA755" s="380">
        <f t="shared" si="227"/>
        <v>0</v>
      </c>
      <c r="AB755" s="380">
        <f t="shared" si="227"/>
        <v>0</v>
      </c>
      <c r="AC755" s="380">
        <f t="shared" si="227"/>
        <v>0</v>
      </c>
      <c r="AD755" s="380">
        <f t="shared" si="227"/>
        <v>0</v>
      </c>
      <c r="AE755" s="380">
        <f t="shared" si="227"/>
        <v>0</v>
      </c>
      <c r="AF755" s="380">
        <f t="shared" si="227"/>
        <v>0</v>
      </c>
      <c r="AG755" s="380">
        <f t="shared" si="227"/>
        <v>0</v>
      </c>
      <c r="AH755" s="380">
        <f t="shared" si="227"/>
        <v>0</v>
      </c>
      <c r="AI755" s="380">
        <f t="shared" si="227"/>
        <v>0</v>
      </c>
      <c r="AJ755" s="380">
        <f t="shared" si="227"/>
        <v>0</v>
      </c>
      <c r="AK755" s="380">
        <f t="shared" si="227"/>
        <v>0</v>
      </c>
      <c r="AL755" s="380">
        <f t="shared" si="227"/>
        <v>0</v>
      </c>
      <c r="AM755" s="631">
        <f t="shared" si="223"/>
        <v>0</v>
      </c>
      <c r="AN755" s="445"/>
    </row>
    <row r="756" spans="1:40" ht="15.75">
      <c r="B756" s="351" t="s">
        <v>324</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SUM(Z748:Z755)</f>
        <v>0</v>
      </c>
      <c r="AA756" s="348">
        <f t="shared" si="228"/>
        <v>0</v>
      </c>
      <c r="AB756" s="348">
        <f t="shared" si="228"/>
        <v>0</v>
      </c>
      <c r="AC756" s="348">
        <f t="shared" si="228"/>
        <v>0</v>
      </c>
      <c r="AD756" s="348">
        <f t="shared" si="228"/>
        <v>0</v>
      </c>
      <c r="AE756" s="348">
        <f t="shared" si="228"/>
        <v>0</v>
      </c>
      <c r="AF756" s="348">
        <f t="shared" ref="AF756:AL756" si="229">SUM(AF748:AF755)</f>
        <v>0</v>
      </c>
      <c r="AG756" s="348">
        <f t="shared" si="229"/>
        <v>0</v>
      </c>
      <c r="AH756" s="348">
        <f t="shared" si="229"/>
        <v>0</v>
      </c>
      <c r="AI756" s="348">
        <f t="shared" si="229"/>
        <v>0</v>
      </c>
      <c r="AJ756" s="348">
        <f t="shared" si="229"/>
        <v>0</v>
      </c>
      <c r="AK756" s="348">
        <f t="shared" si="229"/>
        <v>0</v>
      </c>
      <c r="AL756" s="348">
        <f t="shared" si="229"/>
        <v>0</v>
      </c>
      <c r="AM756" s="409">
        <f>SUM(AM748:AM755)</f>
        <v>0</v>
      </c>
      <c r="AN756" s="445"/>
    </row>
    <row r="757" spans="1:40" ht="15.75">
      <c r="B757" s="351" t="s">
        <v>325</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30">Z745*Z747</f>
        <v>0</v>
      </c>
      <c r="AA757" s="349">
        <f t="shared" si="230"/>
        <v>0</v>
      </c>
      <c r="AB757" s="349">
        <f t="shared" si="230"/>
        <v>0</v>
      </c>
      <c r="AC757" s="349">
        <f t="shared" si="230"/>
        <v>0</v>
      </c>
      <c r="AD757" s="349">
        <f t="shared" si="230"/>
        <v>0</v>
      </c>
      <c r="AE757" s="349">
        <f t="shared" si="230"/>
        <v>0</v>
      </c>
      <c r="AF757" s="349">
        <f t="shared" ref="AF757:AL757" si="231">AF745*AF747</f>
        <v>0</v>
      </c>
      <c r="AG757" s="349">
        <f t="shared" si="231"/>
        <v>0</v>
      </c>
      <c r="AH757" s="349">
        <f t="shared" si="231"/>
        <v>0</v>
      </c>
      <c r="AI757" s="349">
        <f t="shared" si="231"/>
        <v>0</v>
      </c>
      <c r="AJ757" s="349">
        <f t="shared" si="231"/>
        <v>0</v>
      </c>
      <c r="AK757" s="349">
        <f t="shared" si="231"/>
        <v>0</v>
      </c>
      <c r="AL757" s="349">
        <f t="shared" si="231"/>
        <v>0</v>
      </c>
      <c r="AM757" s="409">
        <f>SUM(Y757:AL757)</f>
        <v>0</v>
      </c>
      <c r="AN757" s="445"/>
    </row>
    <row r="758" spans="1:40" ht="15.75">
      <c r="B758" s="351" t="s">
        <v>326</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327</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32">IF(AA585="kw",SUMPRODUCT($N$587:$N$742,$P$587:$P$742,AA587:AA742),SUMPRODUCT($E$587:$E$742,AA587:AA742))</f>
        <v>0</v>
      </c>
      <c r="AB760" s="293">
        <f t="shared" si="232"/>
        <v>0</v>
      </c>
      <c r="AC760" s="293">
        <f t="shared" si="232"/>
        <v>0</v>
      </c>
      <c r="AD760" s="293">
        <f t="shared" si="232"/>
        <v>0</v>
      </c>
      <c r="AE760" s="293">
        <f t="shared" si="232"/>
        <v>0</v>
      </c>
      <c r="AF760" s="293">
        <f t="shared" si="232"/>
        <v>0</v>
      </c>
      <c r="AG760" s="293">
        <f t="shared" si="232"/>
        <v>0</v>
      </c>
      <c r="AH760" s="293">
        <f t="shared" si="232"/>
        <v>0</v>
      </c>
      <c r="AI760" s="293">
        <f t="shared" si="232"/>
        <v>0</v>
      </c>
      <c r="AJ760" s="293">
        <f t="shared" si="232"/>
        <v>0</v>
      </c>
      <c r="AK760" s="293">
        <f t="shared" si="232"/>
        <v>0</v>
      </c>
      <c r="AL760" s="293">
        <f t="shared" si="232"/>
        <v>0</v>
      </c>
      <c r="AM760" s="339"/>
    </row>
    <row r="761" spans="1:40">
      <c r="B761" s="442" t="s">
        <v>328</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33">IF(AA585="kw",SUMPRODUCT($N$587:$N$742,$Q$587:$Q$742,AA587:AA742),SUMPRODUCT($F$587:$F$742,AA587:AA742))</f>
        <v>0</v>
      </c>
      <c r="AB761" s="328">
        <f t="shared" si="233"/>
        <v>0</v>
      </c>
      <c r="AC761" s="328">
        <f t="shared" si="233"/>
        <v>0</v>
      </c>
      <c r="AD761" s="328">
        <f t="shared" si="233"/>
        <v>0</v>
      </c>
      <c r="AE761" s="328">
        <f t="shared" si="233"/>
        <v>0</v>
      </c>
      <c r="AF761" s="328">
        <f t="shared" si="233"/>
        <v>0</v>
      </c>
      <c r="AG761" s="328">
        <f t="shared" si="233"/>
        <v>0</v>
      </c>
      <c r="AH761" s="328">
        <f t="shared" si="233"/>
        <v>0</v>
      </c>
      <c r="AI761" s="328">
        <f t="shared" si="233"/>
        <v>0</v>
      </c>
      <c r="AJ761" s="328">
        <f t="shared" si="233"/>
        <v>0</v>
      </c>
      <c r="AK761" s="328">
        <f t="shared" si="233"/>
        <v>0</v>
      </c>
      <c r="AL761" s="328">
        <f t="shared" si="233"/>
        <v>0</v>
      </c>
      <c r="AM761" s="388"/>
    </row>
    <row r="762" spans="1:40" ht="20.25" customHeight="1">
      <c r="B762" s="370" t="s">
        <v>594</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329</v>
      </c>
      <c r="C765" s="283"/>
      <c r="D765" s="592" t="s">
        <v>529</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00" t="s">
        <v>212</v>
      </c>
      <c r="C766" s="802" t="s">
        <v>33</v>
      </c>
      <c r="D766" s="286" t="s">
        <v>425</v>
      </c>
      <c r="E766" s="804" t="s">
        <v>210</v>
      </c>
      <c r="F766" s="805"/>
      <c r="G766" s="805"/>
      <c r="H766" s="805"/>
      <c r="I766" s="805"/>
      <c r="J766" s="805"/>
      <c r="K766" s="805"/>
      <c r="L766" s="805"/>
      <c r="M766" s="806"/>
      <c r="N766" s="810" t="s">
        <v>214</v>
      </c>
      <c r="O766" s="286" t="s">
        <v>426</v>
      </c>
      <c r="P766" s="804" t="s">
        <v>213</v>
      </c>
      <c r="Q766" s="805"/>
      <c r="R766" s="805"/>
      <c r="S766" s="805"/>
      <c r="T766" s="805"/>
      <c r="U766" s="805"/>
      <c r="V766" s="805"/>
      <c r="W766" s="805"/>
      <c r="X766" s="806"/>
      <c r="Y766" s="807" t="s">
        <v>245</v>
      </c>
      <c r="Z766" s="808"/>
      <c r="AA766" s="808"/>
      <c r="AB766" s="808"/>
      <c r="AC766" s="808"/>
      <c r="AD766" s="808"/>
      <c r="AE766" s="808"/>
      <c r="AF766" s="808"/>
      <c r="AG766" s="808"/>
      <c r="AH766" s="808"/>
      <c r="AI766" s="808"/>
      <c r="AJ766" s="808"/>
      <c r="AK766" s="808"/>
      <c r="AL766" s="808"/>
      <c r="AM766" s="809"/>
    </row>
    <row r="767" spans="1:40" ht="65.25" customHeight="1">
      <c r="B767" s="801"/>
      <c r="C767" s="803"/>
      <c r="D767" s="287">
        <v>2019</v>
      </c>
      <c r="E767" s="287">
        <v>2020</v>
      </c>
      <c r="F767" s="287">
        <v>2021</v>
      </c>
      <c r="G767" s="287">
        <v>2022</v>
      </c>
      <c r="H767" s="287">
        <v>2023</v>
      </c>
      <c r="I767" s="287">
        <v>2024</v>
      </c>
      <c r="J767" s="287">
        <v>2025</v>
      </c>
      <c r="K767" s="287">
        <v>2026</v>
      </c>
      <c r="L767" s="287">
        <v>2027</v>
      </c>
      <c r="M767" s="287">
        <v>2028</v>
      </c>
      <c r="N767" s="811"/>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General Service &lt;50 kW</v>
      </c>
      <c r="AA767" s="287" t="str">
        <f>'1.  LRAMVA Summary'!F50</f>
        <v>General Service 50 - 2,999 kW</v>
      </c>
      <c r="AB767" s="287" t="str">
        <f>'1.  LRAMVA Summary'!G50</f>
        <v>General Service 3,000 - 4,999 kW</v>
      </c>
      <c r="AC767" s="287" t="str">
        <f>'1.  LRAMVA Summary'!H50</f>
        <v>Sentinel Lighting</v>
      </c>
      <c r="AD767" s="287" t="str">
        <f>'1.  LRAMVA Summary'!I50</f>
        <v>Street Lighting</v>
      </c>
      <c r="AE767" s="287" t="str">
        <f>'1.  LRAMVA Summary'!J50</f>
        <v>Unmetered Scattered Load</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507</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v>
      </c>
      <c r="AC768" s="293" t="str">
        <f>'1.  LRAMVA Summary'!H51</f>
        <v>kW</v>
      </c>
      <c r="AD768" s="293" t="str">
        <f>'1.  LRAMVA Summary'!I51</f>
        <v>kW</v>
      </c>
      <c r="AE768" s="293" t="str">
        <f>'1.  LRAMVA Summary'!J51</f>
        <v>kWh</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500</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344</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 t="shared" ref="Y771:AL771" si="234">Y770</f>
        <v>0</v>
      </c>
      <c r="Z771" s="413">
        <f t="shared" si="234"/>
        <v>0</v>
      </c>
      <c r="AA771" s="413">
        <f t="shared" si="234"/>
        <v>0</v>
      </c>
      <c r="AB771" s="413">
        <f t="shared" si="234"/>
        <v>0</v>
      </c>
      <c r="AC771" s="413">
        <f t="shared" si="234"/>
        <v>0</v>
      </c>
      <c r="AD771" s="413">
        <f t="shared" si="234"/>
        <v>0</v>
      </c>
      <c r="AE771" s="413">
        <f t="shared" si="234"/>
        <v>0</v>
      </c>
      <c r="AF771" s="413">
        <f t="shared" si="234"/>
        <v>0</v>
      </c>
      <c r="AG771" s="413">
        <f t="shared" si="234"/>
        <v>0</v>
      </c>
      <c r="AH771" s="413">
        <f t="shared" si="234"/>
        <v>0</v>
      </c>
      <c r="AI771" s="413">
        <f t="shared" si="234"/>
        <v>0</v>
      </c>
      <c r="AJ771" s="413">
        <f t="shared" si="234"/>
        <v>0</v>
      </c>
      <c r="AK771" s="413">
        <f t="shared" si="234"/>
        <v>0</v>
      </c>
      <c r="AL771" s="413">
        <f t="shared" si="234"/>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344</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 t="shared" ref="Y774:AL774" si="235">Y773</f>
        <v>0</v>
      </c>
      <c r="Z774" s="413">
        <f t="shared" si="235"/>
        <v>0</v>
      </c>
      <c r="AA774" s="413">
        <f t="shared" si="235"/>
        <v>0</v>
      </c>
      <c r="AB774" s="413">
        <f t="shared" si="235"/>
        <v>0</v>
      </c>
      <c r="AC774" s="413">
        <f t="shared" si="235"/>
        <v>0</v>
      </c>
      <c r="AD774" s="413">
        <f t="shared" si="235"/>
        <v>0</v>
      </c>
      <c r="AE774" s="413">
        <f t="shared" si="235"/>
        <v>0</v>
      </c>
      <c r="AF774" s="413">
        <f t="shared" si="235"/>
        <v>0</v>
      </c>
      <c r="AG774" s="413">
        <f t="shared" si="235"/>
        <v>0</v>
      </c>
      <c r="AH774" s="413">
        <f t="shared" si="235"/>
        <v>0</v>
      </c>
      <c r="AI774" s="413">
        <f t="shared" si="235"/>
        <v>0</v>
      </c>
      <c r="AJ774" s="413">
        <f t="shared" si="235"/>
        <v>0</v>
      </c>
      <c r="AK774" s="413">
        <f t="shared" si="235"/>
        <v>0</v>
      </c>
      <c r="AL774" s="413">
        <f t="shared" si="235"/>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344</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 t="shared" ref="Y777:AL777" si="236">Y776</f>
        <v>0</v>
      </c>
      <c r="Z777" s="413">
        <f t="shared" si="236"/>
        <v>0</v>
      </c>
      <c r="AA777" s="413">
        <f t="shared" si="236"/>
        <v>0</v>
      </c>
      <c r="AB777" s="413">
        <f t="shared" si="236"/>
        <v>0</v>
      </c>
      <c r="AC777" s="413">
        <f t="shared" si="236"/>
        <v>0</v>
      </c>
      <c r="AD777" s="413">
        <f t="shared" si="236"/>
        <v>0</v>
      </c>
      <c r="AE777" s="413">
        <f t="shared" si="236"/>
        <v>0</v>
      </c>
      <c r="AF777" s="413">
        <f t="shared" si="236"/>
        <v>0</v>
      </c>
      <c r="AG777" s="413">
        <f t="shared" si="236"/>
        <v>0</v>
      </c>
      <c r="AH777" s="413">
        <f t="shared" si="236"/>
        <v>0</v>
      </c>
      <c r="AI777" s="413">
        <f t="shared" si="236"/>
        <v>0</v>
      </c>
      <c r="AJ777" s="413">
        <f t="shared" si="236"/>
        <v>0</v>
      </c>
      <c r="AK777" s="413">
        <f t="shared" si="236"/>
        <v>0</v>
      </c>
      <c r="AL777" s="413">
        <f t="shared" si="236"/>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344</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 t="shared" ref="Y780:AL780" si="237">Y779</f>
        <v>0</v>
      </c>
      <c r="Z780" s="413">
        <f t="shared" si="237"/>
        <v>0</v>
      </c>
      <c r="AA780" s="413">
        <f t="shared" si="237"/>
        <v>0</v>
      </c>
      <c r="AB780" s="413">
        <f t="shared" si="237"/>
        <v>0</v>
      </c>
      <c r="AC780" s="413">
        <f t="shared" si="237"/>
        <v>0</v>
      </c>
      <c r="AD780" s="413">
        <f t="shared" si="237"/>
        <v>0</v>
      </c>
      <c r="AE780" s="413">
        <f t="shared" si="237"/>
        <v>0</v>
      </c>
      <c r="AF780" s="413">
        <f t="shared" si="237"/>
        <v>0</v>
      </c>
      <c r="AG780" s="413">
        <f t="shared" si="237"/>
        <v>0</v>
      </c>
      <c r="AH780" s="413">
        <f t="shared" si="237"/>
        <v>0</v>
      </c>
      <c r="AI780" s="413">
        <f t="shared" si="237"/>
        <v>0</v>
      </c>
      <c r="AJ780" s="413">
        <f t="shared" si="237"/>
        <v>0</v>
      </c>
      <c r="AK780" s="413">
        <f t="shared" si="237"/>
        <v>0</v>
      </c>
      <c r="AL780" s="413">
        <f t="shared" si="237"/>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344</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 t="shared" ref="Y783:AL783" si="238">Y782</f>
        <v>0</v>
      </c>
      <c r="Z783" s="413">
        <f t="shared" si="238"/>
        <v>0</v>
      </c>
      <c r="AA783" s="413">
        <f t="shared" si="238"/>
        <v>0</v>
      </c>
      <c r="AB783" s="413">
        <f t="shared" si="238"/>
        <v>0</v>
      </c>
      <c r="AC783" s="413">
        <f t="shared" si="238"/>
        <v>0</v>
      </c>
      <c r="AD783" s="413">
        <f t="shared" si="238"/>
        <v>0</v>
      </c>
      <c r="AE783" s="413">
        <f t="shared" si="238"/>
        <v>0</v>
      </c>
      <c r="AF783" s="413">
        <f t="shared" si="238"/>
        <v>0</v>
      </c>
      <c r="AG783" s="413">
        <f t="shared" si="238"/>
        <v>0</v>
      </c>
      <c r="AH783" s="413">
        <f t="shared" si="238"/>
        <v>0</v>
      </c>
      <c r="AI783" s="413">
        <f t="shared" si="238"/>
        <v>0</v>
      </c>
      <c r="AJ783" s="413">
        <f t="shared" si="238"/>
        <v>0</v>
      </c>
      <c r="AK783" s="413">
        <f t="shared" si="238"/>
        <v>0</v>
      </c>
      <c r="AL783" s="413">
        <f t="shared" si="238"/>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501</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344</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 t="shared" ref="Y787:AL787" si="239">Y786</f>
        <v>0</v>
      </c>
      <c r="Z787" s="413">
        <f t="shared" si="239"/>
        <v>0</v>
      </c>
      <c r="AA787" s="413">
        <f t="shared" si="239"/>
        <v>0</v>
      </c>
      <c r="AB787" s="413">
        <f t="shared" si="239"/>
        <v>0</v>
      </c>
      <c r="AC787" s="413">
        <f t="shared" si="239"/>
        <v>0</v>
      </c>
      <c r="AD787" s="413">
        <f t="shared" si="239"/>
        <v>0</v>
      </c>
      <c r="AE787" s="413">
        <f t="shared" si="239"/>
        <v>0</v>
      </c>
      <c r="AF787" s="413">
        <f t="shared" si="239"/>
        <v>0</v>
      </c>
      <c r="AG787" s="413">
        <f t="shared" si="239"/>
        <v>0</v>
      </c>
      <c r="AH787" s="413">
        <f t="shared" si="239"/>
        <v>0</v>
      </c>
      <c r="AI787" s="413">
        <f t="shared" si="239"/>
        <v>0</v>
      </c>
      <c r="AJ787" s="413">
        <f t="shared" si="239"/>
        <v>0</v>
      </c>
      <c r="AK787" s="413">
        <f t="shared" si="239"/>
        <v>0</v>
      </c>
      <c r="AL787" s="413">
        <f t="shared" si="239"/>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344</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 t="shared" ref="Y790:AL790" si="240">Y789</f>
        <v>0</v>
      </c>
      <c r="Z790" s="413">
        <f t="shared" si="240"/>
        <v>0</v>
      </c>
      <c r="AA790" s="413">
        <f t="shared" si="240"/>
        <v>0</v>
      </c>
      <c r="AB790" s="413">
        <f t="shared" si="240"/>
        <v>0</v>
      </c>
      <c r="AC790" s="413">
        <f t="shared" si="240"/>
        <v>0</v>
      </c>
      <c r="AD790" s="413">
        <f t="shared" si="240"/>
        <v>0</v>
      </c>
      <c r="AE790" s="413">
        <f t="shared" si="240"/>
        <v>0</v>
      </c>
      <c r="AF790" s="413">
        <f t="shared" si="240"/>
        <v>0</v>
      </c>
      <c r="AG790" s="413">
        <f t="shared" si="240"/>
        <v>0</v>
      </c>
      <c r="AH790" s="413">
        <f t="shared" si="240"/>
        <v>0</v>
      </c>
      <c r="AI790" s="413">
        <f t="shared" si="240"/>
        <v>0</v>
      </c>
      <c r="AJ790" s="413">
        <f t="shared" si="240"/>
        <v>0</v>
      </c>
      <c r="AK790" s="413">
        <f t="shared" si="240"/>
        <v>0</v>
      </c>
      <c r="AL790" s="413">
        <f t="shared" si="240"/>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344</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 t="shared" ref="Y793:AL793" si="241">Y792</f>
        <v>0</v>
      </c>
      <c r="Z793" s="413">
        <f t="shared" si="241"/>
        <v>0</v>
      </c>
      <c r="AA793" s="413">
        <f t="shared" si="241"/>
        <v>0</v>
      </c>
      <c r="AB793" s="413">
        <f t="shared" si="241"/>
        <v>0</v>
      </c>
      <c r="AC793" s="413">
        <f t="shared" si="241"/>
        <v>0</v>
      </c>
      <c r="AD793" s="413">
        <f t="shared" si="241"/>
        <v>0</v>
      </c>
      <c r="AE793" s="413">
        <f t="shared" si="241"/>
        <v>0</v>
      </c>
      <c r="AF793" s="413">
        <f t="shared" si="241"/>
        <v>0</v>
      </c>
      <c r="AG793" s="413">
        <f t="shared" si="241"/>
        <v>0</v>
      </c>
      <c r="AH793" s="413">
        <f t="shared" si="241"/>
        <v>0</v>
      </c>
      <c r="AI793" s="413">
        <f t="shared" si="241"/>
        <v>0</v>
      </c>
      <c r="AJ793" s="413">
        <f t="shared" si="241"/>
        <v>0</v>
      </c>
      <c r="AK793" s="413">
        <f t="shared" si="241"/>
        <v>0</v>
      </c>
      <c r="AL793" s="413">
        <f t="shared" si="241"/>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344</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 t="shared" ref="Y796:AL796" si="242">Y795</f>
        <v>0</v>
      </c>
      <c r="Z796" s="413">
        <f t="shared" si="242"/>
        <v>0</v>
      </c>
      <c r="AA796" s="413">
        <f t="shared" si="242"/>
        <v>0</v>
      </c>
      <c r="AB796" s="413">
        <f t="shared" si="242"/>
        <v>0</v>
      </c>
      <c r="AC796" s="413">
        <f t="shared" si="242"/>
        <v>0</v>
      </c>
      <c r="AD796" s="413">
        <f t="shared" si="242"/>
        <v>0</v>
      </c>
      <c r="AE796" s="413">
        <f t="shared" si="242"/>
        <v>0</v>
      </c>
      <c r="AF796" s="413">
        <f t="shared" si="242"/>
        <v>0</v>
      </c>
      <c r="AG796" s="413">
        <f t="shared" si="242"/>
        <v>0</v>
      </c>
      <c r="AH796" s="413">
        <f t="shared" si="242"/>
        <v>0</v>
      </c>
      <c r="AI796" s="413">
        <f t="shared" si="242"/>
        <v>0</v>
      </c>
      <c r="AJ796" s="413">
        <f t="shared" si="242"/>
        <v>0</v>
      </c>
      <c r="AK796" s="413">
        <f t="shared" si="242"/>
        <v>0</v>
      </c>
      <c r="AL796" s="413">
        <f t="shared" si="242"/>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344</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 t="shared" ref="Y799:AL799" si="243">Y798</f>
        <v>0</v>
      </c>
      <c r="Z799" s="413">
        <f t="shared" si="243"/>
        <v>0</v>
      </c>
      <c r="AA799" s="413">
        <f t="shared" si="243"/>
        <v>0</v>
      </c>
      <c r="AB799" s="413">
        <f t="shared" si="243"/>
        <v>0</v>
      </c>
      <c r="AC799" s="413">
        <f t="shared" si="243"/>
        <v>0</v>
      </c>
      <c r="AD799" s="413">
        <f t="shared" si="243"/>
        <v>0</v>
      </c>
      <c r="AE799" s="413">
        <f t="shared" si="243"/>
        <v>0</v>
      </c>
      <c r="AF799" s="413">
        <f t="shared" si="243"/>
        <v>0</v>
      </c>
      <c r="AG799" s="413">
        <f t="shared" si="243"/>
        <v>0</v>
      </c>
      <c r="AH799" s="413">
        <f t="shared" si="243"/>
        <v>0</v>
      </c>
      <c r="AI799" s="413">
        <f t="shared" si="243"/>
        <v>0</v>
      </c>
      <c r="AJ799" s="413">
        <f t="shared" si="243"/>
        <v>0</v>
      </c>
      <c r="AK799" s="413">
        <f t="shared" si="243"/>
        <v>0</v>
      </c>
      <c r="AL799" s="413">
        <f t="shared" si="243"/>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344</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 t="shared" ref="Y803:AL803" si="244">Y802</f>
        <v>0</v>
      </c>
      <c r="Z803" s="413">
        <f t="shared" si="244"/>
        <v>0</v>
      </c>
      <c r="AA803" s="413">
        <f t="shared" si="244"/>
        <v>0</v>
      </c>
      <c r="AB803" s="413">
        <f t="shared" si="244"/>
        <v>0</v>
      </c>
      <c r="AC803" s="413">
        <f t="shared" si="244"/>
        <v>0</v>
      </c>
      <c r="AD803" s="413">
        <f t="shared" si="244"/>
        <v>0</v>
      </c>
      <c r="AE803" s="413">
        <f t="shared" si="244"/>
        <v>0</v>
      </c>
      <c r="AF803" s="413">
        <f t="shared" si="244"/>
        <v>0</v>
      </c>
      <c r="AG803" s="413">
        <f t="shared" si="244"/>
        <v>0</v>
      </c>
      <c r="AH803" s="413">
        <f t="shared" si="244"/>
        <v>0</v>
      </c>
      <c r="AI803" s="413">
        <f t="shared" si="244"/>
        <v>0</v>
      </c>
      <c r="AJ803" s="413">
        <f t="shared" si="244"/>
        <v>0</v>
      </c>
      <c r="AK803" s="413">
        <f t="shared" si="244"/>
        <v>0</v>
      </c>
      <c r="AL803" s="413">
        <f t="shared" si="244"/>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344</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 t="shared" ref="Y806:AL806" si="245">Y805</f>
        <v>0</v>
      </c>
      <c r="Z806" s="413">
        <f t="shared" si="245"/>
        <v>0</v>
      </c>
      <c r="AA806" s="413">
        <f t="shared" si="245"/>
        <v>0</v>
      </c>
      <c r="AB806" s="413">
        <f t="shared" si="245"/>
        <v>0</v>
      </c>
      <c r="AC806" s="413">
        <f t="shared" si="245"/>
        <v>0</v>
      </c>
      <c r="AD806" s="413">
        <f t="shared" si="245"/>
        <v>0</v>
      </c>
      <c r="AE806" s="413">
        <f t="shared" si="245"/>
        <v>0</v>
      </c>
      <c r="AF806" s="413">
        <f t="shared" si="245"/>
        <v>0</v>
      </c>
      <c r="AG806" s="413">
        <f t="shared" si="245"/>
        <v>0</v>
      </c>
      <c r="AH806" s="413">
        <f t="shared" si="245"/>
        <v>0</v>
      </c>
      <c r="AI806" s="413">
        <f t="shared" si="245"/>
        <v>0</v>
      </c>
      <c r="AJ806" s="413">
        <f t="shared" si="245"/>
        <v>0</v>
      </c>
      <c r="AK806" s="413">
        <f t="shared" si="245"/>
        <v>0</v>
      </c>
      <c r="AL806" s="413">
        <f t="shared" si="245"/>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344</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 t="shared" ref="Y809:AL809" si="246">Y808</f>
        <v>0</v>
      </c>
      <c r="Z809" s="413">
        <f t="shared" si="246"/>
        <v>0</v>
      </c>
      <c r="AA809" s="413">
        <f t="shared" si="246"/>
        <v>0</v>
      </c>
      <c r="AB809" s="413">
        <f t="shared" si="246"/>
        <v>0</v>
      </c>
      <c r="AC809" s="413">
        <f t="shared" si="246"/>
        <v>0</v>
      </c>
      <c r="AD809" s="413">
        <f t="shared" si="246"/>
        <v>0</v>
      </c>
      <c r="AE809" s="413">
        <f t="shared" si="246"/>
        <v>0</v>
      </c>
      <c r="AF809" s="413">
        <f t="shared" si="246"/>
        <v>0</v>
      </c>
      <c r="AG809" s="413">
        <f t="shared" si="246"/>
        <v>0</v>
      </c>
      <c r="AH809" s="413">
        <f t="shared" si="246"/>
        <v>0</v>
      </c>
      <c r="AI809" s="413">
        <f t="shared" si="246"/>
        <v>0</v>
      </c>
      <c r="AJ809" s="413">
        <f t="shared" si="246"/>
        <v>0</v>
      </c>
      <c r="AK809" s="413">
        <f t="shared" si="246"/>
        <v>0</v>
      </c>
      <c r="AL809" s="413">
        <f t="shared" si="246"/>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344</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 t="shared" ref="Y813:AL813" si="247">Y812</f>
        <v>0</v>
      </c>
      <c r="Z813" s="413">
        <f t="shared" si="247"/>
        <v>0</v>
      </c>
      <c r="AA813" s="413">
        <f t="shared" si="247"/>
        <v>0</v>
      </c>
      <c r="AB813" s="413">
        <f t="shared" si="247"/>
        <v>0</v>
      </c>
      <c r="AC813" s="413">
        <f t="shared" si="247"/>
        <v>0</v>
      </c>
      <c r="AD813" s="413">
        <f t="shared" si="247"/>
        <v>0</v>
      </c>
      <c r="AE813" s="413">
        <f t="shared" si="247"/>
        <v>0</v>
      </c>
      <c r="AF813" s="413">
        <f t="shared" si="247"/>
        <v>0</v>
      </c>
      <c r="AG813" s="413">
        <f t="shared" si="247"/>
        <v>0</v>
      </c>
      <c r="AH813" s="413">
        <f t="shared" si="247"/>
        <v>0</v>
      </c>
      <c r="AI813" s="413">
        <f t="shared" si="247"/>
        <v>0</v>
      </c>
      <c r="AJ813" s="413">
        <f t="shared" si="247"/>
        <v>0</v>
      </c>
      <c r="AK813" s="413">
        <f t="shared" si="247"/>
        <v>0</v>
      </c>
      <c r="AL813" s="413">
        <f t="shared" si="247"/>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493</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498</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344</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8">Z816</f>
        <v>0</v>
      </c>
      <c r="AA817" s="413">
        <f t="shared" si="248"/>
        <v>0</v>
      </c>
      <c r="AB817" s="413">
        <f t="shared" si="248"/>
        <v>0</v>
      </c>
      <c r="AC817" s="413">
        <f t="shared" si="248"/>
        <v>0</v>
      </c>
      <c r="AD817" s="413">
        <f t="shared" si="248"/>
        <v>0</v>
      </c>
      <c r="AE817" s="413">
        <f t="shared" si="248"/>
        <v>0</v>
      </c>
      <c r="AF817" s="413">
        <f t="shared" si="248"/>
        <v>0</v>
      </c>
      <c r="AG817" s="413">
        <f t="shared" si="248"/>
        <v>0</v>
      </c>
      <c r="AH817" s="413">
        <f t="shared" si="248"/>
        <v>0</v>
      </c>
      <c r="AI817" s="413">
        <f t="shared" si="248"/>
        <v>0</v>
      </c>
      <c r="AJ817" s="413">
        <f t="shared" si="248"/>
        <v>0</v>
      </c>
      <c r="AK817" s="413">
        <f t="shared" si="248"/>
        <v>0</v>
      </c>
      <c r="AL817" s="413">
        <f t="shared" si="24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494</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344</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9">Z819</f>
        <v>0</v>
      </c>
      <c r="AA820" s="413">
        <f t="shared" si="249"/>
        <v>0</v>
      </c>
      <c r="AB820" s="413">
        <f t="shared" si="249"/>
        <v>0</v>
      </c>
      <c r="AC820" s="413">
        <f t="shared" si="249"/>
        <v>0</v>
      </c>
      <c r="AD820" s="413">
        <f t="shared" si="249"/>
        <v>0</v>
      </c>
      <c r="AE820" s="413">
        <f t="shared" si="249"/>
        <v>0</v>
      </c>
      <c r="AF820" s="413">
        <f t="shared" si="249"/>
        <v>0</v>
      </c>
      <c r="AG820" s="413">
        <f t="shared" si="249"/>
        <v>0</v>
      </c>
      <c r="AH820" s="413">
        <f t="shared" si="249"/>
        <v>0</v>
      </c>
      <c r="AI820" s="413">
        <f t="shared" si="249"/>
        <v>0</v>
      </c>
      <c r="AJ820" s="413">
        <f t="shared" si="249"/>
        <v>0</v>
      </c>
      <c r="AK820" s="413">
        <f t="shared" si="249"/>
        <v>0</v>
      </c>
      <c r="AL820" s="413">
        <f t="shared" si="24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499</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344</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50">Z823</f>
        <v>0</v>
      </c>
      <c r="AA824" s="413">
        <f t="shared" si="250"/>
        <v>0</v>
      </c>
      <c r="AB824" s="413">
        <f t="shared" si="250"/>
        <v>0</v>
      </c>
      <c r="AC824" s="413">
        <f t="shared" si="250"/>
        <v>0</v>
      </c>
      <c r="AD824" s="413">
        <f t="shared" si="250"/>
        <v>0</v>
      </c>
      <c r="AE824" s="413">
        <f t="shared" si="250"/>
        <v>0</v>
      </c>
      <c r="AF824" s="413">
        <f t="shared" si="250"/>
        <v>0</v>
      </c>
      <c r="AG824" s="413">
        <f t="shared" si="250"/>
        <v>0</v>
      </c>
      <c r="AH824" s="413">
        <f t="shared" si="250"/>
        <v>0</v>
      </c>
      <c r="AI824" s="413">
        <f t="shared" si="250"/>
        <v>0</v>
      </c>
      <c r="AJ824" s="413">
        <f t="shared" si="250"/>
        <v>0</v>
      </c>
      <c r="AK824" s="413">
        <f t="shared" si="250"/>
        <v>0</v>
      </c>
      <c r="AL824" s="413">
        <f t="shared" si="25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344</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51">Z826</f>
        <v>0</v>
      </c>
      <c r="AA827" s="413">
        <f t="shared" si="251"/>
        <v>0</v>
      </c>
      <c r="AB827" s="413">
        <f t="shared" si="251"/>
        <v>0</v>
      </c>
      <c r="AC827" s="413">
        <f t="shared" si="251"/>
        <v>0</v>
      </c>
      <c r="AD827" s="413">
        <f t="shared" si="251"/>
        <v>0</v>
      </c>
      <c r="AE827" s="413">
        <f t="shared" si="251"/>
        <v>0</v>
      </c>
      <c r="AF827" s="413">
        <f t="shared" si="251"/>
        <v>0</v>
      </c>
      <c r="AG827" s="413">
        <f t="shared" si="251"/>
        <v>0</v>
      </c>
      <c r="AH827" s="413">
        <f t="shared" si="251"/>
        <v>0</v>
      </c>
      <c r="AI827" s="413">
        <f t="shared" si="251"/>
        <v>0</v>
      </c>
      <c r="AJ827" s="413">
        <f t="shared" si="251"/>
        <v>0</v>
      </c>
      <c r="AK827" s="413">
        <f t="shared" si="251"/>
        <v>0</v>
      </c>
      <c r="AL827" s="413">
        <f t="shared" si="25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344</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52">Z829</f>
        <v>0</v>
      </c>
      <c r="AA830" s="413">
        <f t="shared" si="252"/>
        <v>0</v>
      </c>
      <c r="AB830" s="413">
        <f t="shared" si="252"/>
        <v>0</v>
      </c>
      <c r="AC830" s="413">
        <f t="shared" si="252"/>
        <v>0</v>
      </c>
      <c r="AD830" s="413">
        <f t="shared" si="252"/>
        <v>0</v>
      </c>
      <c r="AE830" s="413">
        <f t="shared" si="252"/>
        <v>0</v>
      </c>
      <c r="AF830" s="413">
        <f t="shared" si="252"/>
        <v>0</v>
      </c>
      <c r="AG830" s="413">
        <f t="shared" si="252"/>
        <v>0</v>
      </c>
      <c r="AH830" s="413">
        <f t="shared" si="252"/>
        <v>0</v>
      </c>
      <c r="AI830" s="413">
        <f t="shared" si="252"/>
        <v>0</v>
      </c>
      <c r="AJ830" s="413">
        <f t="shared" si="252"/>
        <v>0</v>
      </c>
      <c r="AK830" s="413">
        <f t="shared" si="252"/>
        <v>0</v>
      </c>
      <c r="AL830" s="413">
        <f t="shared" si="25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344</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53">Z832</f>
        <v>0</v>
      </c>
      <c r="AA833" s="413">
        <f t="shared" si="253"/>
        <v>0</v>
      </c>
      <c r="AB833" s="413">
        <f t="shared" si="253"/>
        <v>0</v>
      </c>
      <c r="AC833" s="413">
        <f t="shared" si="253"/>
        <v>0</v>
      </c>
      <c r="AD833" s="413">
        <f t="shared" si="253"/>
        <v>0</v>
      </c>
      <c r="AE833" s="413">
        <f t="shared" si="253"/>
        <v>0</v>
      </c>
      <c r="AF833" s="413">
        <f t="shared" si="253"/>
        <v>0</v>
      </c>
      <c r="AG833" s="413">
        <f t="shared" si="253"/>
        <v>0</v>
      </c>
      <c r="AH833" s="413">
        <f t="shared" si="253"/>
        <v>0</v>
      </c>
      <c r="AI833" s="413">
        <f t="shared" si="253"/>
        <v>0</v>
      </c>
      <c r="AJ833" s="413">
        <f t="shared" si="253"/>
        <v>0</v>
      </c>
      <c r="AK833" s="413">
        <f t="shared" si="253"/>
        <v>0</v>
      </c>
      <c r="AL833" s="413">
        <f t="shared" si="25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506</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502</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344</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 t="shared" ref="Y838:AL838" si="254">Y837</f>
        <v>0</v>
      </c>
      <c r="Z838" s="413">
        <f t="shared" si="254"/>
        <v>0</v>
      </c>
      <c r="AA838" s="413">
        <f t="shared" si="254"/>
        <v>0</v>
      </c>
      <c r="AB838" s="413">
        <f t="shared" si="254"/>
        <v>0</v>
      </c>
      <c r="AC838" s="413">
        <f t="shared" si="254"/>
        <v>0</v>
      </c>
      <c r="AD838" s="413">
        <f t="shared" si="254"/>
        <v>0</v>
      </c>
      <c r="AE838" s="413">
        <f t="shared" si="254"/>
        <v>0</v>
      </c>
      <c r="AF838" s="413">
        <f t="shared" si="254"/>
        <v>0</v>
      </c>
      <c r="AG838" s="413">
        <f t="shared" si="254"/>
        <v>0</v>
      </c>
      <c r="AH838" s="413">
        <f t="shared" si="254"/>
        <v>0</v>
      </c>
      <c r="AI838" s="413">
        <f t="shared" si="254"/>
        <v>0</v>
      </c>
      <c r="AJ838" s="413">
        <f t="shared" si="254"/>
        <v>0</v>
      </c>
      <c r="AK838" s="413">
        <f t="shared" si="254"/>
        <v>0</v>
      </c>
      <c r="AL838" s="413">
        <f t="shared" si="254"/>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344</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 t="shared" ref="Y841:AL841" si="255">Y840</f>
        <v>0</v>
      </c>
      <c r="Z841" s="413">
        <f t="shared" si="255"/>
        <v>0</v>
      </c>
      <c r="AA841" s="413">
        <f t="shared" si="255"/>
        <v>0</v>
      </c>
      <c r="AB841" s="413">
        <f t="shared" si="255"/>
        <v>0</v>
      </c>
      <c r="AC841" s="413">
        <f t="shared" si="255"/>
        <v>0</v>
      </c>
      <c r="AD841" s="413">
        <f t="shared" si="255"/>
        <v>0</v>
      </c>
      <c r="AE841" s="413">
        <f t="shared" si="255"/>
        <v>0</v>
      </c>
      <c r="AF841" s="413">
        <f t="shared" si="255"/>
        <v>0</v>
      </c>
      <c r="AG841" s="413">
        <f t="shared" si="255"/>
        <v>0</v>
      </c>
      <c r="AH841" s="413">
        <f t="shared" si="255"/>
        <v>0</v>
      </c>
      <c r="AI841" s="413">
        <f t="shared" si="255"/>
        <v>0</v>
      </c>
      <c r="AJ841" s="413">
        <f t="shared" si="255"/>
        <v>0</v>
      </c>
      <c r="AK841" s="413">
        <f t="shared" si="255"/>
        <v>0</v>
      </c>
      <c r="AL841" s="413">
        <f t="shared" si="255"/>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344</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 t="shared" ref="Y844:AL844" si="256">Y843</f>
        <v>0</v>
      </c>
      <c r="Z844" s="413">
        <f t="shared" si="256"/>
        <v>0</v>
      </c>
      <c r="AA844" s="413">
        <f t="shared" si="256"/>
        <v>0</v>
      </c>
      <c r="AB844" s="413">
        <f t="shared" si="256"/>
        <v>0</v>
      </c>
      <c r="AC844" s="413">
        <f t="shared" si="256"/>
        <v>0</v>
      </c>
      <c r="AD844" s="413">
        <f t="shared" si="256"/>
        <v>0</v>
      </c>
      <c r="AE844" s="413">
        <f t="shared" si="256"/>
        <v>0</v>
      </c>
      <c r="AF844" s="413">
        <f t="shared" si="256"/>
        <v>0</v>
      </c>
      <c r="AG844" s="413">
        <f t="shared" si="256"/>
        <v>0</v>
      </c>
      <c r="AH844" s="413">
        <f t="shared" si="256"/>
        <v>0</v>
      </c>
      <c r="AI844" s="413">
        <f t="shared" si="256"/>
        <v>0</v>
      </c>
      <c r="AJ844" s="413">
        <f t="shared" si="256"/>
        <v>0</v>
      </c>
      <c r="AK844" s="413">
        <f t="shared" si="256"/>
        <v>0</v>
      </c>
      <c r="AL844" s="413">
        <f t="shared" si="256"/>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344</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 t="shared" ref="Y847:AL847" si="257">Y846</f>
        <v>0</v>
      </c>
      <c r="Z847" s="413">
        <f t="shared" si="257"/>
        <v>0</v>
      </c>
      <c r="AA847" s="413">
        <f t="shared" si="257"/>
        <v>0</v>
      </c>
      <c r="AB847" s="413">
        <f t="shared" si="257"/>
        <v>0</v>
      </c>
      <c r="AC847" s="413">
        <f t="shared" si="257"/>
        <v>0</v>
      </c>
      <c r="AD847" s="413">
        <f t="shared" si="257"/>
        <v>0</v>
      </c>
      <c r="AE847" s="413">
        <f t="shared" si="257"/>
        <v>0</v>
      </c>
      <c r="AF847" s="413">
        <f t="shared" si="257"/>
        <v>0</v>
      </c>
      <c r="AG847" s="413">
        <f t="shared" si="257"/>
        <v>0</v>
      </c>
      <c r="AH847" s="413">
        <f t="shared" si="257"/>
        <v>0</v>
      </c>
      <c r="AI847" s="413">
        <f t="shared" si="257"/>
        <v>0</v>
      </c>
      <c r="AJ847" s="413">
        <f t="shared" si="257"/>
        <v>0</v>
      </c>
      <c r="AK847" s="413">
        <f t="shared" si="257"/>
        <v>0</v>
      </c>
      <c r="AL847" s="413">
        <f t="shared" si="257"/>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503</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344</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 t="shared" ref="Y851:AL851" si="258">Y850</f>
        <v>0</v>
      </c>
      <c r="Z851" s="413">
        <f t="shared" si="258"/>
        <v>0</v>
      </c>
      <c r="AA851" s="413">
        <f t="shared" si="258"/>
        <v>0</v>
      </c>
      <c r="AB851" s="413">
        <f t="shared" si="258"/>
        <v>0</v>
      </c>
      <c r="AC851" s="413">
        <f t="shared" si="258"/>
        <v>0</v>
      </c>
      <c r="AD851" s="413">
        <f t="shared" si="258"/>
        <v>0</v>
      </c>
      <c r="AE851" s="413">
        <f t="shared" si="258"/>
        <v>0</v>
      </c>
      <c r="AF851" s="413">
        <f t="shared" si="258"/>
        <v>0</v>
      </c>
      <c r="AG851" s="413">
        <f t="shared" si="258"/>
        <v>0</v>
      </c>
      <c r="AH851" s="413">
        <f t="shared" si="258"/>
        <v>0</v>
      </c>
      <c r="AI851" s="413">
        <f t="shared" si="258"/>
        <v>0</v>
      </c>
      <c r="AJ851" s="413">
        <f t="shared" si="258"/>
        <v>0</v>
      </c>
      <c r="AK851" s="413">
        <f t="shared" si="258"/>
        <v>0</v>
      </c>
      <c r="AL851" s="413">
        <f t="shared" si="258"/>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344</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 t="shared" ref="Y854:AL854" si="259">Y853</f>
        <v>0</v>
      </c>
      <c r="Z854" s="413">
        <f t="shared" si="259"/>
        <v>0</v>
      </c>
      <c r="AA854" s="413">
        <f t="shared" si="259"/>
        <v>0</v>
      </c>
      <c r="AB854" s="413">
        <f t="shared" si="259"/>
        <v>0</v>
      </c>
      <c r="AC854" s="413">
        <f t="shared" si="259"/>
        <v>0</v>
      </c>
      <c r="AD854" s="413">
        <f t="shared" si="259"/>
        <v>0</v>
      </c>
      <c r="AE854" s="413">
        <f t="shared" si="259"/>
        <v>0</v>
      </c>
      <c r="AF854" s="413">
        <f t="shared" si="259"/>
        <v>0</v>
      </c>
      <c r="AG854" s="413">
        <f t="shared" si="259"/>
        <v>0</v>
      </c>
      <c r="AH854" s="413">
        <f t="shared" si="259"/>
        <v>0</v>
      </c>
      <c r="AI854" s="413">
        <f t="shared" si="259"/>
        <v>0</v>
      </c>
      <c r="AJ854" s="413">
        <f t="shared" si="259"/>
        <v>0</v>
      </c>
      <c r="AK854" s="413">
        <f t="shared" si="259"/>
        <v>0</v>
      </c>
      <c r="AL854" s="413">
        <f t="shared" si="259"/>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344</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 t="shared" ref="Y857:AL857" si="260">Y856</f>
        <v>0</v>
      </c>
      <c r="Z857" s="413">
        <f t="shared" si="260"/>
        <v>0</v>
      </c>
      <c r="AA857" s="413">
        <f t="shared" si="260"/>
        <v>0</v>
      </c>
      <c r="AB857" s="413">
        <f t="shared" si="260"/>
        <v>0</v>
      </c>
      <c r="AC857" s="413">
        <f t="shared" si="260"/>
        <v>0</v>
      </c>
      <c r="AD857" s="413">
        <f t="shared" si="260"/>
        <v>0</v>
      </c>
      <c r="AE857" s="413">
        <f t="shared" si="260"/>
        <v>0</v>
      </c>
      <c r="AF857" s="413">
        <f t="shared" si="260"/>
        <v>0</v>
      </c>
      <c r="AG857" s="413">
        <f t="shared" si="260"/>
        <v>0</v>
      </c>
      <c r="AH857" s="413">
        <f t="shared" si="260"/>
        <v>0</v>
      </c>
      <c r="AI857" s="413">
        <f t="shared" si="260"/>
        <v>0</v>
      </c>
      <c r="AJ857" s="413">
        <f t="shared" si="260"/>
        <v>0</v>
      </c>
      <c r="AK857" s="413">
        <f t="shared" si="260"/>
        <v>0</v>
      </c>
      <c r="AL857" s="413">
        <f t="shared" si="260"/>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344</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 t="shared" ref="Y860:AL860" si="261">Y859</f>
        <v>0</v>
      </c>
      <c r="Z860" s="413">
        <f t="shared" si="261"/>
        <v>0</v>
      </c>
      <c r="AA860" s="413">
        <f t="shared" si="261"/>
        <v>0</v>
      </c>
      <c r="AB860" s="413">
        <f t="shared" si="261"/>
        <v>0</v>
      </c>
      <c r="AC860" s="413">
        <f t="shared" si="261"/>
        <v>0</v>
      </c>
      <c r="AD860" s="413">
        <f t="shared" si="261"/>
        <v>0</v>
      </c>
      <c r="AE860" s="413">
        <f t="shared" si="261"/>
        <v>0</v>
      </c>
      <c r="AF860" s="413">
        <f t="shared" si="261"/>
        <v>0</v>
      </c>
      <c r="AG860" s="413">
        <f t="shared" si="261"/>
        <v>0</v>
      </c>
      <c r="AH860" s="413">
        <f t="shared" si="261"/>
        <v>0</v>
      </c>
      <c r="AI860" s="413">
        <f t="shared" si="261"/>
        <v>0</v>
      </c>
      <c r="AJ860" s="413">
        <f t="shared" si="261"/>
        <v>0</v>
      </c>
      <c r="AK860" s="413">
        <f t="shared" si="261"/>
        <v>0</v>
      </c>
      <c r="AL860" s="413">
        <f t="shared" si="261"/>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344</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 t="shared" ref="Y863:AL863" si="262">Y862</f>
        <v>0</v>
      </c>
      <c r="Z863" s="413">
        <f t="shared" si="262"/>
        <v>0</v>
      </c>
      <c r="AA863" s="413">
        <f t="shared" si="262"/>
        <v>0</v>
      </c>
      <c r="AB863" s="413">
        <f t="shared" si="262"/>
        <v>0</v>
      </c>
      <c r="AC863" s="413">
        <f t="shared" si="262"/>
        <v>0</v>
      </c>
      <c r="AD863" s="413">
        <f t="shared" si="262"/>
        <v>0</v>
      </c>
      <c r="AE863" s="413">
        <f t="shared" si="262"/>
        <v>0</v>
      </c>
      <c r="AF863" s="413">
        <f t="shared" si="262"/>
        <v>0</v>
      </c>
      <c r="AG863" s="413">
        <f t="shared" si="262"/>
        <v>0</v>
      </c>
      <c r="AH863" s="413">
        <f t="shared" si="262"/>
        <v>0</v>
      </c>
      <c r="AI863" s="413">
        <f t="shared" si="262"/>
        <v>0</v>
      </c>
      <c r="AJ863" s="413">
        <f t="shared" si="262"/>
        <v>0</v>
      </c>
      <c r="AK863" s="413">
        <f t="shared" si="262"/>
        <v>0</v>
      </c>
      <c r="AL863" s="413">
        <f t="shared" si="262"/>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344</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 t="shared" ref="Y866:AL866" si="263">Y865</f>
        <v>0</v>
      </c>
      <c r="Z866" s="413">
        <f t="shared" si="263"/>
        <v>0</v>
      </c>
      <c r="AA866" s="413">
        <f t="shared" si="263"/>
        <v>0</v>
      </c>
      <c r="AB866" s="413">
        <f t="shared" si="263"/>
        <v>0</v>
      </c>
      <c r="AC866" s="413">
        <f t="shared" si="263"/>
        <v>0</v>
      </c>
      <c r="AD866" s="413">
        <f t="shared" si="263"/>
        <v>0</v>
      </c>
      <c r="AE866" s="413">
        <f t="shared" si="263"/>
        <v>0</v>
      </c>
      <c r="AF866" s="413">
        <f t="shared" si="263"/>
        <v>0</v>
      </c>
      <c r="AG866" s="413">
        <f t="shared" si="263"/>
        <v>0</v>
      </c>
      <c r="AH866" s="413">
        <f t="shared" si="263"/>
        <v>0</v>
      </c>
      <c r="AI866" s="413">
        <f t="shared" si="263"/>
        <v>0</v>
      </c>
      <c r="AJ866" s="413">
        <f t="shared" si="263"/>
        <v>0</v>
      </c>
      <c r="AK866" s="413">
        <f t="shared" si="263"/>
        <v>0</v>
      </c>
      <c r="AL866" s="413">
        <f t="shared" si="263"/>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344</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 t="shared" ref="Y869:AL869" si="264">Y868</f>
        <v>0</v>
      </c>
      <c r="Z869" s="413">
        <f t="shared" si="264"/>
        <v>0</v>
      </c>
      <c r="AA869" s="413">
        <f t="shared" si="264"/>
        <v>0</v>
      </c>
      <c r="AB869" s="413">
        <f t="shared" si="264"/>
        <v>0</v>
      </c>
      <c r="AC869" s="413">
        <f t="shared" si="264"/>
        <v>0</v>
      </c>
      <c r="AD869" s="413">
        <f t="shared" si="264"/>
        <v>0</v>
      </c>
      <c r="AE869" s="413">
        <f t="shared" si="264"/>
        <v>0</v>
      </c>
      <c r="AF869" s="413">
        <f t="shared" si="264"/>
        <v>0</v>
      </c>
      <c r="AG869" s="413">
        <f t="shared" si="264"/>
        <v>0</v>
      </c>
      <c r="AH869" s="413">
        <f t="shared" si="264"/>
        <v>0</v>
      </c>
      <c r="AI869" s="413">
        <f t="shared" si="264"/>
        <v>0</v>
      </c>
      <c r="AJ869" s="413">
        <f t="shared" si="264"/>
        <v>0</v>
      </c>
      <c r="AK869" s="413">
        <f t="shared" si="264"/>
        <v>0</v>
      </c>
      <c r="AL869" s="413">
        <f t="shared" si="264"/>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344</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 t="shared" ref="Y872:AL872" si="265">Y871</f>
        <v>0</v>
      </c>
      <c r="Z872" s="413">
        <f t="shared" si="265"/>
        <v>0</v>
      </c>
      <c r="AA872" s="413">
        <f t="shared" si="265"/>
        <v>0</v>
      </c>
      <c r="AB872" s="413">
        <f t="shared" si="265"/>
        <v>0</v>
      </c>
      <c r="AC872" s="413">
        <f t="shared" si="265"/>
        <v>0</v>
      </c>
      <c r="AD872" s="413">
        <f t="shared" si="265"/>
        <v>0</v>
      </c>
      <c r="AE872" s="413">
        <f t="shared" si="265"/>
        <v>0</v>
      </c>
      <c r="AF872" s="413">
        <f t="shared" si="265"/>
        <v>0</v>
      </c>
      <c r="AG872" s="413">
        <f t="shared" si="265"/>
        <v>0</v>
      </c>
      <c r="AH872" s="413">
        <f t="shared" si="265"/>
        <v>0</v>
      </c>
      <c r="AI872" s="413">
        <f t="shared" si="265"/>
        <v>0</v>
      </c>
      <c r="AJ872" s="413">
        <f t="shared" si="265"/>
        <v>0</v>
      </c>
      <c r="AK872" s="413">
        <f t="shared" si="265"/>
        <v>0</v>
      </c>
      <c r="AL872" s="413">
        <f t="shared" si="265"/>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504</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344</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 t="shared" ref="Y876:AL876" si="266">Y875</f>
        <v>0</v>
      </c>
      <c r="Z876" s="413">
        <f t="shared" si="266"/>
        <v>0</v>
      </c>
      <c r="AA876" s="413">
        <f t="shared" si="266"/>
        <v>0</v>
      </c>
      <c r="AB876" s="413">
        <f t="shared" si="266"/>
        <v>0</v>
      </c>
      <c r="AC876" s="413">
        <f t="shared" si="266"/>
        <v>0</v>
      </c>
      <c r="AD876" s="413">
        <f t="shared" si="266"/>
        <v>0</v>
      </c>
      <c r="AE876" s="413">
        <f t="shared" si="266"/>
        <v>0</v>
      </c>
      <c r="AF876" s="413">
        <f t="shared" si="266"/>
        <v>0</v>
      </c>
      <c r="AG876" s="413">
        <f t="shared" si="266"/>
        <v>0</v>
      </c>
      <c r="AH876" s="413">
        <f t="shared" si="266"/>
        <v>0</v>
      </c>
      <c r="AI876" s="413">
        <f t="shared" si="266"/>
        <v>0</v>
      </c>
      <c r="AJ876" s="413">
        <f t="shared" si="266"/>
        <v>0</v>
      </c>
      <c r="AK876" s="413">
        <f t="shared" si="266"/>
        <v>0</v>
      </c>
      <c r="AL876" s="413">
        <f t="shared" si="266"/>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344</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 t="shared" ref="Y879:AL879" si="267">Y878</f>
        <v>0</v>
      </c>
      <c r="Z879" s="413">
        <f t="shared" si="267"/>
        <v>0</v>
      </c>
      <c r="AA879" s="413">
        <f t="shared" si="267"/>
        <v>0</v>
      </c>
      <c r="AB879" s="413">
        <f t="shared" si="267"/>
        <v>0</v>
      </c>
      <c r="AC879" s="413">
        <f t="shared" si="267"/>
        <v>0</v>
      </c>
      <c r="AD879" s="413">
        <f t="shared" si="267"/>
        <v>0</v>
      </c>
      <c r="AE879" s="413">
        <f t="shared" si="267"/>
        <v>0</v>
      </c>
      <c r="AF879" s="413">
        <f t="shared" si="267"/>
        <v>0</v>
      </c>
      <c r="AG879" s="413">
        <f t="shared" si="267"/>
        <v>0</v>
      </c>
      <c r="AH879" s="413">
        <f t="shared" si="267"/>
        <v>0</v>
      </c>
      <c r="AI879" s="413">
        <f t="shared" si="267"/>
        <v>0</v>
      </c>
      <c r="AJ879" s="413">
        <f t="shared" si="267"/>
        <v>0</v>
      </c>
      <c r="AK879" s="413">
        <f t="shared" si="267"/>
        <v>0</v>
      </c>
      <c r="AL879" s="413">
        <f t="shared" si="267"/>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344</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 t="shared" ref="Y882:AL882" si="268">Y881</f>
        <v>0</v>
      </c>
      <c r="Z882" s="413">
        <f t="shared" si="268"/>
        <v>0</v>
      </c>
      <c r="AA882" s="413">
        <f t="shared" si="268"/>
        <v>0</v>
      </c>
      <c r="AB882" s="413">
        <f t="shared" si="268"/>
        <v>0</v>
      </c>
      <c r="AC882" s="413">
        <f t="shared" si="268"/>
        <v>0</v>
      </c>
      <c r="AD882" s="413">
        <f t="shared" si="268"/>
        <v>0</v>
      </c>
      <c r="AE882" s="413">
        <f t="shared" si="268"/>
        <v>0</v>
      </c>
      <c r="AF882" s="413">
        <f t="shared" si="268"/>
        <v>0</v>
      </c>
      <c r="AG882" s="413">
        <f t="shared" si="268"/>
        <v>0</v>
      </c>
      <c r="AH882" s="413">
        <f t="shared" si="268"/>
        <v>0</v>
      </c>
      <c r="AI882" s="413">
        <f t="shared" si="268"/>
        <v>0</v>
      </c>
      <c r="AJ882" s="413">
        <f t="shared" si="268"/>
        <v>0</v>
      </c>
      <c r="AK882" s="413">
        <f t="shared" si="268"/>
        <v>0</v>
      </c>
      <c r="AL882" s="413">
        <f t="shared" si="268"/>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505</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344</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 t="shared" ref="Y886:AL886" si="269">Y885</f>
        <v>0</v>
      </c>
      <c r="Z886" s="413">
        <f t="shared" si="269"/>
        <v>0</v>
      </c>
      <c r="AA886" s="413">
        <f t="shared" si="269"/>
        <v>0</v>
      </c>
      <c r="AB886" s="413">
        <f t="shared" si="269"/>
        <v>0</v>
      </c>
      <c r="AC886" s="413">
        <f t="shared" si="269"/>
        <v>0</v>
      </c>
      <c r="AD886" s="413">
        <f t="shared" si="269"/>
        <v>0</v>
      </c>
      <c r="AE886" s="413">
        <f t="shared" si="269"/>
        <v>0</v>
      </c>
      <c r="AF886" s="413">
        <f t="shared" si="269"/>
        <v>0</v>
      </c>
      <c r="AG886" s="413">
        <f t="shared" si="269"/>
        <v>0</v>
      </c>
      <c r="AH886" s="413">
        <f t="shared" si="269"/>
        <v>0</v>
      </c>
      <c r="AI886" s="413">
        <f t="shared" si="269"/>
        <v>0</v>
      </c>
      <c r="AJ886" s="413">
        <f t="shared" si="269"/>
        <v>0</v>
      </c>
      <c r="AK886" s="413">
        <f t="shared" si="269"/>
        <v>0</v>
      </c>
      <c r="AL886" s="413">
        <f t="shared" si="269"/>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344</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 t="shared" ref="Y889:AL889" si="270">Y888</f>
        <v>0</v>
      </c>
      <c r="Z889" s="413">
        <f t="shared" si="270"/>
        <v>0</v>
      </c>
      <c r="AA889" s="413">
        <f t="shared" si="270"/>
        <v>0</v>
      </c>
      <c r="AB889" s="413">
        <f t="shared" si="270"/>
        <v>0</v>
      </c>
      <c r="AC889" s="413">
        <f t="shared" si="270"/>
        <v>0</v>
      </c>
      <c r="AD889" s="413">
        <f t="shared" si="270"/>
        <v>0</v>
      </c>
      <c r="AE889" s="413">
        <f t="shared" si="270"/>
        <v>0</v>
      </c>
      <c r="AF889" s="413">
        <f t="shared" si="270"/>
        <v>0</v>
      </c>
      <c r="AG889" s="413">
        <f t="shared" si="270"/>
        <v>0</v>
      </c>
      <c r="AH889" s="413">
        <f t="shared" si="270"/>
        <v>0</v>
      </c>
      <c r="AI889" s="413">
        <f t="shared" si="270"/>
        <v>0</v>
      </c>
      <c r="AJ889" s="413">
        <f t="shared" si="270"/>
        <v>0</v>
      </c>
      <c r="AK889" s="413">
        <f t="shared" si="270"/>
        <v>0</v>
      </c>
      <c r="AL889" s="413">
        <f t="shared" si="270"/>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344</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 t="shared" ref="Y892:AL892" si="271">Y891</f>
        <v>0</v>
      </c>
      <c r="Z892" s="413">
        <f t="shared" si="271"/>
        <v>0</v>
      </c>
      <c r="AA892" s="413">
        <f t="shared" si="271"/>
        <v>0</v>
      </c>
      <c r="AB892" s="413">
        <f t="shared" si="271"/>
        <v>0</v>
      </c>
      <c r="AC892" s="413">
        <f t="shared" si="271"/>
        <v>0</v>
      </c>
      <c r="AD892" s="413">
        <f t="shared" si="271"/>
        <v>0</v>
      </c>
      <c r="AE892" s="413">
        <f t="shared" si="271"/>
        <v>0</v>
      </c>
      <c r="AF892" s="413">
        <f t="shared" si="271"/>
        <v>0</v>
      </c>
      <c r="AG892" s="413">
        <f t="shared" si="271"/>
        <v>0</v>
      </c>
      <c r="AH892" s="413">
        <f t="shared" si="271"/>
        <v>0</v>
      </c>
      <c r="AI892" s="413">
        <f t="shared" si="271"/>
        <v>0</v>
      </c>
      <c r="AJ892" s="413">
        <f t="shared" si="271"/>
        <v>0</v>
      </c>
      <c r="AK892" s="413">
        <f t="shared" si="271"/>
        <v>0</v>
      </c>
      <c r="AL892" s="413">
        <f t="shared" si="271"/>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344</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 t="shared" ref="Y895:AL895" si="272">Y894</f>
        <v>0</v>
      </c>
      <c r="Z895" s="413">
        <f t="shared" si="272"/>
        <v>0</v>
      </c>
      <c r="AA895" s="413">
        <f t="shared" si="272"/>
        <v>0</v>
      </c>
      <c r="AB895" s="413">
        <f t="shared" si="272"/>
        <v>0</v>
      </c>
      <c r="AC895" s="413">
        <f t="shared" si="272"/>
        <v>0</v>
      </c>
      <c r="AD895" s="413">
        <f t="shared" si="272"/>
        <v>0</v>
      </c>
      <c r="AE895" s="413">
        <f t="shared" si="272"/>
        <v>0</v>
      </c>
      <c r="AF895" s="413">
        <f t="shared" si="272"/>
        <v>0</v>
      </c>
      <c r="AG895" s="413">
        <f t="shared" si="272"/>
        <v>0</v>
      </c>
      <c r="AH895" s="413">
        <f t="shared" si="272"/>
        <v>0</v>
      </c>
      <c r="AI895" s="413">
        <f t="shared" si="272"/>
        <v>0</v>
      </c>
      <c r="AJ895" s="413">
        <f t="shared" si="272"/>
        <v>0</v>
      </c>
      <c r="AK895" s="413">
        <f t="shared" si="272"/>
        <v>0</v>
      </c>
      <c r="AL895" s="413">
        <f t="shared" si="272"/>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344</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 t="shared" ref="Y898:AL898" si="273">Y897</f>
        <v>0</v>
      </c>
      <c r="Z898" s="413">
        <f t="shared" si="273"/>
        <v>0</v>
      </c>
      <c r="AA898" s="413">
        <f t="shared" si="273"/>
        <v>0</v>
      </c>
      <c r="AB898" s="413">
        <f t="shared" si="273"/>
        <v>0</v>
      </c>
      <c r="AC898" s="413">
        <f t="shared" si="273"/>
        <v>0</v>
      </c>
      <c r="AD898" s="413">
        <f t="shared" si="273"/>
        <v>0</v>
      </c>
      <c r="AE898" s="413">
        <f t="shared" si="273"/>
        <v>0</v>
      </c>
      <c r="AF898" s="413">
        <f t="shared" si="273"/>
        <v>0</v>
      </c>
      <c r="AG898" s="413">
        <f t="shared" si="273"/>
        <v>0</v>
      </c>
      <c r="AH898" s="413">
        <f t="shared" si="273"/>
        <v>0</v>
      </c>
      <c r="AI898" s="413">
        <f t="shared" si="273"/>
        <v>0</v>
      </c>
      <c r="AJ898" s="413">
        <f t="shared" si="273"/>
        <v>0</v>
      </c>
      <c r="AK898" s="413">
        <f t="shared" si="273"/>
        <v>0</v>
      </c>
      <c r="AL898" s="413">
        <f t="shared" si="273"/>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344</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 t="shared" ref="Y901:AL901" si="274">Y900</f>
        <v>0</v>
      </c>
      <c r="Z901" s="413">
        <f t="shared" si="274"/>
        <v>0</v>
      </c>
      <c r="AA901" s="413">
        <f t="shared" si="274"/>
        <v>0</v>
      </c>
      <c r="AB901" s="413">
        <f t="shared" si="274"/>
        <v>0</v>
      </c>
      <c r="AC901" s="413">
        <f t="shared" si="274"/>
        <v>0</v>
      </c>
      <c r="AD901" s="413">
        <f t="shared" si="274"/>
        <v>0</v>
      </c>
      <c r="AE901" s="413">
        <f t="shared" si="274"/>
        <v>0</v>
      </c>
      <c r="AF901" s="413">
        <f t="shared" si="274"/>
        <v>0</v>
      </c>
      <c r="AG901" s="413">
        <f t="shared" si="274"/>
        <v>0</v>
      </c>
      <c r="AH901" s="413">
        <f t="shared" si="274"/>
        <v>0</v>
      </c>
      <c r="AI901" s="413">
        <f t="shared" si="274"/>
        <v>0</v>
      </c>
      <c r="AJ901" s="413">
        <f t="shared" si="274"/>
        <v>0</v>
      </c>
      <c r="AK901" s="413">
        <f t="shared" si="274"/>
        <v>0</v>
      </c>
      <c r="AL901" s="413">
        <f t="shared" si="274"/>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344</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 t="shared" ref="Y904:AL904" si="275">Y903</f>
        <v>0</v>
      </c>
      <c r="Z904" s="413">
        <f t="shared" si="275"/>
        <v>0</v>
      </c>
      <c r="AA904" s="413">
        <f t="shared" si="275"/>
        <v>0</v>
      </c>
      <c r="AB904" s="413">
        <f t="shared" si="275"/>
        <v>0</v>
      </c>
      <c r="AC904" s="413">
        <f t="shared" si="275"/>
        <v>0</v>
      </c>
      <c r="AD904" s="413">
        <f t="shared" si="275"/>
        <v>0</v>
      </c>
      <c r="AE904" s="413">
        <f t="shared" si="275"/>
        <v>0</v>
      </c>
      <c r="AF904" s="413">
        <f t="shared" si="275"/>
        <v>0</v>
      </c>
      <c r="AG904" s="413">
        <f t="shared" si="275"/>
        <v>0</v>
      </c>
      <c r="AH904" s="413">
        <f t="shared" si="275"/>
        <v>0</v>
      </c>
      <c r="AI904" s="413">
        <f t="shared" si="275"/>
        <v>0</v>
      </c>
      <c r="AJ904" s="413">
        <f t="shared" si="275"/>
        <v>0</v>
      </c>
      <c r="AK904" s="413">
        <f t="shared" si="275"/>
        <v>0</v>
      </c>
      <c r="AL904" s="413">
        <f t="shared" si="275"/>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344</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 t="shared" ref="Y907:AL907" si="276">Y906</f>
        <v>0</v>
      </c>
      <c r="Z907" s="413">
        <f t="shared" si="276"/>
        <v>0</v>
      </c>
      <c r="AA907" s="413">
        <f t="shared" si="276"/>
        <v>0</v>
      </c>
      <c r="AB907" s="413">
        <f t="shared" si="276"/>
        <v>0</v>
      </c>
      <c r="AC907" s="413">
        <f t="shared" si="276"/>
        <v>0</v>
      </c>
      <c r="AD907" s="413">
        <f t="shared" si="276"/>
        <v>0</v>
      </c>
      <c r="AE907" s="413">
        <f t="shared" si="276"/>
        <v>0</v>
      </c>
      <c r="AF907" s="413">
        <f t="shared" si="276"/>
        <v>0</v>
      </c>
      <c r="AG907" s="413">
        <f t="shared" si="276"/>
        <v>0</v>
      </c>
      <c r="AH907" s="413">
        <f t="shared" si="276"/>
        <v>0</v>
      </c>
      <c r="AI907" s="413">
        <f t="shared" si="276"/>
        <v>0</v>
      </c>
      <c r="AJ907" s="413">
        <f t="shared" si="276"/>
        <v>0</v>
      </c>
      <c r="AK907" s="413">
        <f t="shared" si="276"/>
        <v>0</v>
      </c>
      <c r="AL907" s="413">
        <f t="shared" si="276"/>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344</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 t="shared" ref="Y910:AL910" si="277">Y909</f>
        <v>0</v>
      </c>
      <c r="Z910" s="413">
        <f t="shared" si="277"/>
        <v>0</v>
      </c>
      <c r="AA910" s="413">
        <f t="shared" si="277"/>
        <v>0</v>
      </c>
      <c r="AB910" s="413">
        <f t="shared" si="277"/>
        <v>0</v>
      </c>
      <c r="AC910" s="413">
        <f t="shared" si="277"/>
        <v>0</v>
      </c>
      <c r="AD910" s="413">
        <f t="shared" si="277"/>
        <v>0</v>
      </c>
      <c r="AE910" s="413">
        <f t="shared" si="277"/>
        <v>0</v>
      </c>
      <c r="AF910" s="413">
        <f t="shared" si="277"/>
        <v>0</v>
      </c>
      <c r="AG910" s="413">
        <f t="shared" si="277"/>
        <v>0</v>
      </c>
      <c r="AH910" s="413">
        <f t="shared" si="277"/>
        <v>0</v>
      </c>
      <c r="AI910" s="413">
        <f t="shared" si="277"/>
        <v>0</v>
      </c>
      <c r="AJ910" s="413">
        <f t="shared" si="277"/>
        <v>0</v>
      </c>
      <c r="AK910" s="413">
        <f t="shared" si="277"/>
        <v>0</v>
      </c>
      <c r="AL910" s="413">
        <f t="shared" si="277"/>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344</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 t="shared" ref="Y913:AL913" si="278">Y912</f>
        <v>0</v>
      </c>
      <c r="Z913" s="413">
        <f t="shared" si="278"/>
        <v>0</v>
      </c>
      <c r="AA913" s="413">
        <f t="shared" si="278"/>
        <v>0</v>
      </c>
      <c r="AB913" s="413">
        <f t="shared" si="278"/>
        <v>0</v>
      </c>
      <c r="AC913" s="413">
        <f t="shared" si="278"/>
        <v>0</v>
      </c>
      <c r="AD913" s="413">
        <f t="shared" si="278"/>
        <v>0</v>
      </c>
      <c r="AE913" s="413">
        <f t="shared" si="278"/>
        <v>0</v>
      </c>
      <c r="AF913" s="413">
        <f t="shared" si="278"/>
        <v>0</v>
      </c>
      <c r="AG913" s="413">
        <f t="shared" si="278"/>
        <v>0</v>
      </c>
      <c r="AH913" s="413">
        <f t="shared" si="278"/>
        <v>0</v>
      </c>
      <c r="AI913" s="413">
        <f t="shared" si="278"/>
        <v>0</v>
      </c>
      <c r="AJ913" s="413">
        <f t="shared" si="278"/>
        <v>0</v>
      </c>
      <c r="AK913" s="413">
        <f t="shared" si="278"/>
        <v>0</v>
      </c>
      <c r="AL913" s="413">
        <f t="shared" si="278"/>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344</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 t="shared" ref="Y916:AL916" si="279">Y915</f>
        <v>0</v>
      </c>
      <c r="Z916" s="413">
        <f t="shared" si="279"/>
        <v>0</v>
      </c>
      <c r="AA916" s="413">
        <f t="shared" si="279"/>
        <v>0</v>
      </c>
      <c r="AB916" s="413">
        <f t="shared" si="279"/>
        <v>0</v>
      </c>
      <c r="AC916" s="413">
        <f t="shared" si="279"/>
        <v>0</v>
      </c>
      <c r="AD916" s="413">
        <f t="shared" si="279"/>
        <v>0</v>
      </c>
      <c r="AE916" s="413">
        <f t="shared" si="279"/>
        <v>0</v>
      </c>
      <c r="AF916" s="413">
        <f t="shared" si="279"/>
        <v>0</v>
      </c>
      <c r="AG916" s="413">
        <f t="shared" si="279"/>
        <v>0</v>
      </c>
      <c r="AH916" s="413">
        <f t="shared" si="279"/>
        <v>0</v>
      </c>
      <c r="AI916" s="413">
        <f t="shared" si="279"/>
        <v>0</v>
      </c>
      <c r="AJ916" s="413">
        <f t="shared" si="279"/>
        <v>0</v>
      </c>
      <c r="AK916" s="413">
        <f t="shared" si="279"/>
        <v>0</v>
      </c>
      <c r="AL916" s="413">
        <f t="shared" si="279"/>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344</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 t="shared" ref="Y919:AL919" si="280">Y918</f>
        <v>0</v>
      </c>
      <c r="Z919" s="413">
        <f t="shared" si="280"/>
        <v>0</v>
      </c>
      <c r="AA919" s="413">
        <f t="shared" si="280"/>
        <v>0</v>
      </c>
      <c r="AB919" s="413">
        <f t="shared" si="280"/>
        <v>0</v>
      </c>
      <c r="AC919" s="413">
        <f t="shared" si="280"/>
        <v>0</v>
      </c>
      <c r="AD919" s="413">
        <f t="shared" si="280"/>
        <v>0</v>
      </c>
      <c r="AE919" s="413">
        <f t="shared" si="280"/>
        <v>0</v>
      </c>
      <c r="AF919" s="413">
        <f t="shared" si="280"/>
        <v>0</v>
      </c>
      <c r="AG919" s="413">
        <f t="shared" si="280"/>
        <v>0</v>
      </c>
      <c r="AH919" s="413">
        <f t="shared" si="280"/>
        <v>0</v>
      </c>
      <c r="AI919" s="413">
        <f t="shared" si="280"/>
        <v>0</v>
      </c>
      <c r="AJ919" s="413">
        <f t="shared" si="280"/>
        <v>0</v>
      </c>
      <c r="AK919" s="413">
        <f t="shared" si="280"/>
        <v>0</v>
      </c>
      <c r="AL919" s="413">
        <f t="shared" si="280"/>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344</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 t="shared" ref="Y922:AL922" si="281">Y921</f>
        <v>0</v>
      </c>
      <c r="Z922" s="413">
        <f t="shared" si="281"/>
        <v>0</v>
      </c>
      <c r="AA922" s="413">
        <f t="shared" si="281"/>
        <v>0</v>
      </c>
      <c r="AB922" s="413">
        <f t="shared" si="281"/>
        <v>0</v>
      </c>
      <c r="AC922" s="413">
        <f t="shared" si="281"/>
        <v>0</v>
      </c>
      <c r="AD922" s="413">
        <f t="shared" si="281"/>
        <v>0</v>
      </c>
      <c r="AE922" s="413">
        <f t="shared" si="281"/>
        <v>0</v>
      </c>
      <c r="AF922" s="413">
        <f t="shared" si="281"/>
        <v>0</v>
      </c>
      <c r="AG922" s="413">
        <f t="shared" si="281"/>
        <v>0</v>
      </c>
      <c r="AH922" s="413">
        <f t="shared" si="281"/>
        <v>0</v>
      </c>
      <c r="AI922" s="413">
        <f t="shared" si="281"/>
        <v>0</v>
      </c>
      <c r="AJ922" s="413">
        <f t="shared" si="281"/>
        <v>0</v>
      </c>
      <c r="AK922" s="413">
        <f t="shared" si="281"/>
        <v>0</v>
      </c>
      <c r="AL922" s="413">
        <f t="shared" si="281"/>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344</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 t="shared" ref="Y925:AL925" si="282">Y924</f>
        <v>0</v>
      </c>
      <c r="Z925" s="413">
        <f t="shared" si="282"/>
        <v>0</v>
      </c>
      <c r="AA925" s="413">
        <f t="shared" si="282"/>
        <v>0</v>
      </c>
      <c r="AB925" s="413">
        <f t="shared" si="282"/>
        <v>0</v>
      </c>
      <c r="AC925" s="413">
        <f t="shared" si="282"/>
        <v>0</v>
      </c>
      <c r="AD925" s="413">
        <f t="shared" si="282"/>
        <v>0</v>
      </c>
      <c r="AE925" s="413">
        <f t="shared" si="282"/>
        <v>0</v>
      </c>
      <c r="AF925" s="413">
        <f t="shared" si="282"/>
        <v>0</v>
      </c>
      <c r="AG925" s="413">
        <f t="shared" si="282"/>
        <v>0</v>
      </c>
      <c r="AH925" s="413">
        <f t="shared" si="282"/>
        <v>0</v>
      </c>
      <c r="AI925" s="413">
        <f t="shared" si="282"/>
        <v>0</v>
      </c>
      <c r="AJ925" s="413">
        <f t="shared" si="282"/>
        <v>0</v>
      </c>
      <c r="AK925" s="413">
        <f t="shared" si="282"/>
        <v>0</v>
      </c>
      <c r="AL925" s="413">
        <f t="shared" si="282"/>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330</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331</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332</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333</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3">SUM(Y931:AL931)</f>
        <v>0</v>
      </c>
    </row>
    <row r="932" spans="2:39">
      <c r="B932" s="326" t="s">
        <v>334</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3"/>
        <v>0</v>
      </c>
    </row>
    <row r="933" spans="2:39">
      <c r="B933" s="326" t="s">
        <v>335</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3"/>
        <v>0</v>
      </c>
    </row>
    <row r="934" spans="2:39">
      <c r="B934" s="326" t="s">
        <v>336</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3"/>
        <v>0</v>
      </c>
    </row>
    <row r="935" spans="2:39">
      <c r="B935" s="326" t="s">
        <v>337</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4">Y211*Y930</f>
        <v>0</v>
      </c>
      <c r="Z935" s="380">
        <f t="shared" si="284"/>
        <v>0</v>
      </c>
      <c r="AA935" s="380">
        <f t="shared" si="284"/>
        <v>0</v>
      </c>
      <c r="AB935" s="380">
        <f t="shared" si="284"/>
        <v>0</v>
      </c>
      <c r="AC935" s="380">
        <f t="shared" si="284"/>
        <v>0</v>
      </c>
      <c r="AD935" s="380">
        <f t="shared" si="284"/>
        <v>0</v>
      </c>
      <c r="AE935" s="380">
        <f t="shared" si="284"/>
        <v>0</v>
      </c>
      <c r="AF935" s="380">
        <f t="shared" si="284"/>
        <v>0</v>
      </c>
      <c r="AG935" s="380">
        <f t="shared" si="284"/>
        <v>0</v>
      </c>
      <c r="AH935" s="380">
        <f t="shared" si="284"/>
        <v>0</v>
      </c>
      <c r="AI935" s="380">
        <f t="shared" si="284"/>
        <v>0</v>
      </c>
      <c r="AJ935" s="380">
        <f t="shared" si="284"/>
        <v>0</v>
      </c>
      <c r="AK935" s="380">
        <f t="shared" si="284"/>
        <v>0</v>
      </c>
      <c r="AL935" s="380">
        <f t="shared" si="284"/>
        <v>0</v>
      </c>
      <c r="AM935" s="631">
        <f t="shared" si="283"/>
        <v>0</v>
      </c>
    </row>
    <row r="936" spans="2:39">
      <c r="B936" s="326" t="s">
        <v>338</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Y394*Y930</f>
        <v>0</v>
      </c>
      <c r="Z936" s="380">
        <f t="shared" si="285"/>
        <v>0</v>
      </c>
      <c r="AA936" s="380">
        <f t="shared" si="285"/>
        <v>0</v>
      </c>
      <c r="AB936" s="380">
        <f t="shared" si="285"/>
        <v>0</v>
      </c>
      <c r="AC936" s="380">
        <f t="shared" si="285"/>
        <v>0</v>
      </c>
      <c r="AD936" s="380">
        <f t="shared" si="285"/>
        <v>0</v>
      </c>
      <c r="AE936" s="380">
        <f t="shared" si="285"/>
        <v>0</v>
      </c>
      <c r="AF936" s="380">
        <f t="shared" si="285"/>
        <v>0</v>
      </c>
      <c r="AG936" s="380">
        <f t="shared" si="285"/>
        <v>0</v>
      </c>
      <c r="AH936" s="380">
        <f t="shared" si="285"/>
        <v>0</v>
      </c>
      <c r="AI936" s="380">
        <f t="shared" si="285"/>
        <v>0</v>
      </c>
      <c r="AJ936" s="380">
        <f t="shared" si="285"/>
        <v>0</v>
      </c>
      <c r="AK936" s="380">
        <f t="shared" si="285"/>
        <v>0</v>
      </c>
      <c r="AL936" s="380">
        <f t="shared" si="285"/>
        <v>0</v>
      </c>
      <c r="AM936" s="631">
        <f t="shared" si="283"/>
        <v>0</v>
      </c>
    </row>
    <row r="937" spans="2:39">
      <c r="B937" s="326" t="s">
        <v>339</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6">Y577*Y930</f>
        <v>0</v>
      </c>
      <c r="Z937" s="380">
        <f t="shared" si="286"/>
        <v>0</v>
      </c>
      <c r="AA937" s="380">
        <f t="shared" si="286"/>
        <v>0</v>
      </c>
      <c r="AB937" s="380">
        <f t="shared" si="286"/>
        <v>0</v>
      </c>
      <c r="AC937" s="380">
        <f t="shared" si="286"/>
        <v>0</v>
      </c>
      <c r="AD937" s="380">
        <f t="shared" si="286"/>
        <v>0</v>
      </c>
      <c r="AE937" s="380">
        <f t="shared" si="286"/>
        <v>0</v>
      </c>
      <c r="AF937" s="380">
        <f t="shared" si="286"/>
        <v>0</v>
      </c>
      <c r="AG937" s="380">
        <f t="shared" si="286"/>
        <v>0</v>
      </c>
      <c r="AH937" s="380">
        <f t="shared" si="286"/>
        <v>0</v>
      </c>
      <c r="AI937" s="380">
        <f t="shared" si="286"/>
        <v>0</v>
      </c>
      <c r="AJ937" s="380">
        <f t="shared" si="286"/>
        <v>0</v>
      </c>
      <c r="AK937" s="380">
        <f t="shared" si="286"/>
        <v>0</v>
      </c>
      <c r="AL937" s="380">
        <f t="shared" si="286"/>
        <v>0</v>
      </c>
      <c r="AM937" s="631">
        <f t="shared" si="283"/>
        <v>0</v>
      </c>
    </row>
    <row r="938" spans="2:39">
      <c r="B938" s="326" t="s">
        <v>340</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7">Y760*Y930</f>
        <v>0</v>
      </c>
      <c r="Z938" s="380">
        <f t="shared" si="287"/>
        <v>0</v>
      </c>
      <c r="AA938" s="380">
        <f t="shared" si="287"/>
        <v>0</v>
      </c>
      <c r="AB938" s="380">
        <f t="shared" si="287"/>
        <v>0</v>
      </c>
      <c r="AC938" s="380">
        <f t="shared" si="287"/>
        <v>0</v>
      </c>
      <c r="AD938" s="380">
        <f t="shared" si="287"/>
        <v>0</v>
      </c>
      <c r="AE938" s="380">
        <f t="shared" si="287"/>
        <v>0</v>
      </c>
      <c r="AF938" s="380">
        <f t="shared" si="287"/>
        <v>0</v>
      </c>
      <c r="AG938" s="380">
        <f t="shared" si="287"/>
        <v>0</v>
      </c>
      <c r="AH938" s="380">
        <f t="shared" si="287"/>
        <v>0</v>
      </c>
      <c r="AI938" s="380">
        <f t="shared" si="287"/>
        <v>0</v>
      </c>
      <c r="AJ938" s="380">
        <f t="shared" si="287"/>
        <v>0</v>
      </c>
      <c r="AK938" s="380">
        <f t="shared" si="287"/>
        <v>0</v>
      </c>
      <c r="AL938" s="380">
        <f t="shared" si="287"/>
        <v>0</v>
      </c>
      <c r="AM938" s="631">
        <f t="shared" si="283"/>
        <v>0</v>
      </c>
    </row>
    <row r="939" spans="2:39">
      <c r="B939" s="326" t="s">
        <v>341</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8">Z927*Z930</f>
        <v>0</v>
      </c>
      <c r="AA939" s="380">
        <f t="shared" si="288"/>
        <v>0</v>
      </c>
      <c r="AB939" s="380">
        <f t="shared" si="288"/>
        <v>0</v>
      </c>
      <c r="AC939" s="380">
        <f t="shared" si="288"/>
        <v>0</v>
      </c>
      <c r="AD939" s="380">
        <f t="shared" si="288"/>
        <v>0</v>
      </c>
      <c r="AE939" s="380">
        <f t="shared" si="288"/>
        <v>0</v>
      </c>
      <c r="AF939" s="380">
        <f t="shared" si="288"/>
        <v>0</v>
      </c>
      <c r="AG939" s="380">
        <f t="shared" si="288"/>
        <v>0</v>
      </c>
      <c r="AH939" s="380">
        <f t="shared" si="288"/>
        <v>0</v>
      </c>
      <c r="AI939" s="380">
        <f t="shared" si="288"/>
        <v>0</v>
      </c>
      <c r="AJ939" s="380">
        <f t="shared" si="288"/>
        <v>0</v>
      </c>
      <c r="AK939" s="380">
        <f t="shared" si="288"/>
        <v>0</v>
      </c>
      <c r="AL939" s="380">
        <f t="shared" si="288"/>
        <v>0</v>
      </c>
      <c r="AM939" s="631">
        <f t="shared" si="283"/>
        <v>0</v>
      </c>
    </row>
    <row r="940" spans="2:39" ht="15.75">
      <c r="B940" s="351" t="s">
        <v>345</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9">SUM(Z931:Z939)</f>
        <v>0</v>
      </c>
      <c r="AA940" s="348">
        <f t="shared" si="289"/>
        <v>0</v>
      </c>
      <c r="AB940" s="348">
        <f t="shared" si="289"/>
        <v>0</v>
      </c>
      <c r="AC940" s="348">
        <f t="shared" si="289"/>
        <v>0</v>
      </c>
      <c r="AD940" s="348">
        <f t="shared" si="289"/>
        <v>0</v>
      </c>
      <c r="AE940" s="348">
        <f t="shared" si="289"/>
        <v>0</v>
      </c>
      <c r="AF940" s="348">
        <f>SUM(AF931:AF939)</f>
        <v>0</v>
      </c>
      <c r="AG940" s="348">
        <f t="shared" ref="AG940:AL940" si="290">SUM(AG931:AG939)</f>
        <v>0</v>
      </c>
      <c r="AH940" s="348">
        <f t="shared" si="290"/>
        <v>0</v>
      </c>
      <c r="AI940" s="348">
        <f t="shared" si="290"/>
        <v>0</v>
      </c>
      <c r="AJ940" s="348">
        <f t="shared" si="290"/>
        <v>0</v>
      </c>
      <c r="AK940" s="348">
        <f t="shared" si="290"/>
        <v>0</v>
      </c>
      <c r="AL940" s="348">
        <f t="shared" si="290"/>
        <v>0</v>
      </c>
      <c r="AM940" s="409">
        <f>SUM(AM931:AM939)</f>
        <v>0</v>
      </c>
    </row>
    <row r="941" spans="2:39" ht="15.75">
      <c r="B941" s="351" t="s">
        <v>346</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91">Z928*Z930</f>
        <v>0</v>
      </c>
      <c r="AA941" s="349">
        <f t="shared" si="291"/>
        <v>0</v>
      </c>
      <c r="AB941" s="349">
        <f t="shared" si="291"/>
        <v>0</v>
      </c>
      <c r="AC941" s="349">
        <f t="shared" si="291"/>
        <v>0</v>
      </c>
      <c r="AD941" s="349">
        <f t="shared" si="291"/>
        <v>0</v>
      </c>
      <c r="AE941" s="349">
        <f t="shared" si="291"/>
        <v>0</v>
      </c>
      <c r="AF941" s="349">
        <f>AF928*AF930</f>
        <v>0</v>
      </c>
      <c r="AG941" s="349">
        <f t="shared" ref="AG941:AL941" si="292">AG928*AG930</f>
        <v>0</v>
      </c>
      <c r="AH941" s="349">
        <f t="shared" si="292"/>
        <v>0</v>
      </c>
      <c r="AI941" s="349">
        <f t="shared" si="292"/>
        <v>0</v>
      </c>
      <c r="AJ941" s="349">
        <f t="shared" si="292"/>
        <v>0</v>
      </c>
      <c r="AK941" s="349">
        <f t="shared" si="292"/>
        <v>0</v>
      </c>
      <c r="AL941" s="349">
        <f t="shared" si="292"/>
        <v>0</v>
      </c>
      <c r="AM941" s="409">
        <f>SUM(Y941:AL941)</f>
        <v>0</v>
      </c>
    </row>
    <row r="942" spans="2:39" ht="15.75">
      <c r="B942" s="351" t="s">
        <v>347</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342</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93">IF(AA768="kw",SUMPRODUCT($N$770:$N$925,$P$770:$P$925,AA770:AA925),SUMPRODUCT($E$770:$E$925,AA770:AA925))</f>
        <v>0</v>
      </c>
      <c r="AB944" s="328">
        <f t="shared" si="293"/>
        <v>0</v>
      </c>
      <c r="AC944" s="328">
        <f t="shared" si="293"/>
        <v>0</v>
      </c>
      <c r="AD944" s="328">
        <f t="shared" si="293"/>
        <v>0</v>
      </c>
      <c r="AE944" s="328">
        <f t="shared" si="293"/>
        <v>0</v>
      </c>
      <c r="AF944" s="328">
        <f t="shared" si="293"/>
        <v>0</v>
      </c>
      <c r="AG944" s="328">
        <f t="shared" si="293"/>
        <v>0</v>
      </c>
      <c r="AH944" s="328">
        <f t="shared" si="293"/>
        <v>0</v>
      </c>
      <c r="AI944" s="328">
        <f t="shared" si="293"/>
        <v>0</v>
      </c>
      <c r="AJ944" s="328">
        <f t="shared" si="293"/>
        <v>0</v>
      </c>
      <c r="AK944" s="328">
        <f t="shared" si="293"/>
        <v>0</v>
      </c>
      <c r="AL944" s="328">
        <f t="shared" si="293"/>
        <v>0</v>
      </c>
      <c r="AM944" s="388"/>
    </row>
    <row r="945" spans="1:39" ht="18.75" customHeight="1">
      <c r="B945" s="370" t="s">
        <v>594</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343</v>
      </c>
      <c r="C948" s="283"/>
      <c r="D948" s="592" t="s">
        <v>529</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00" t="s">
        <v>212</v>
      </c>
      <c r="C949" s="802" t="s">
        <v>33</v>
      </c>
      <c r="D949" s="286" t="s">
        <v>425</v>
      </c>
      <c r="E949" s="804" t="s">
        <v>210</v>
      </c>
      <c r="F949" s="805"/>
      <c r="G949" s="805"/>
      <c r="H949" s="805"/>
      <c r="I949" s="805"/>
      <c r="J949" s="805"/>
      <c r="K949" s="805"/>
      <c r="L949" s="805"/>
      <c r="M949" s="806"/>
      <c r="N949" s="810" t="s">
        <v>214</v>
      </c>
      <c r="O949" s="286" t="s">
        <v>426</v>
      </c>
      <c r="P949" s="804" t="s">
        <v>213</v>
      </c>
      <c r="Q949" s="805"/>
      <c r="R949" s="805"/>
      <c r="S949" s="805"/>
      <c r="T949" s="805"/>
      <c r="U949" s="805"/>
      <c r="V949" s="805"/>
      <c r="W949" s="805"/>
      <c r="X949" s="806"/>
      <c r="Y949" s="807" t="s">
        <v>245</v>
      </c>
      <c r="Z949" s="808"/>
      <c r="AA949" s="808"/>
      <c r="AB949" s="808"/>
      <c r="AC949" s="808"/>
      <c r="AD949" s="808"/>
      <c r="AE949" s="808"/>
      <c r="AF949" s="808"/>
      <c r="AG949" s="808"/>
      <c r="AH949" s="808"/>
      <c r="AI949" s="808"/>
      <c r="AJ949" s="808"/>
      <c r="AK949" s="808"/>
      <c r="AL949" s="808"/>
      <c r="AM949" s="809"/>
    </row>
    <row r="950" spans="1:39" ht="65.25" customHeight="1">
      <c r="B950" s="801"/>
      <c r="C950" s="803"/>
      <c r="D950" s="287">
        <v>2020</v>
      </c>
      <c r="E950" s="287">
        <v>2021</v>
      </c>
      <c r="F950" s="287">
        <v>2022</v>
      </c>
      <c r="G950" s="287">
        <v>2023</v>
      </c>
      <c r="H950" s="287">
        <v>2024</v>
      </c>
      <c r="I950" s="287">
        <v>2025</v>
      </c>
      <c r="J950" s="287">
        <v>2026</v>
      </c>
      <c r="K950" s="287">
        <v>2027</v>
      </c>
      <c r="L950" s="287">
        <v>2028</v>
      </c>
      <c r="M950" s="287">
        <v>2029</v>
      </c>
      <c r="N950" s="811"/>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General Service &lt;50 kW</v>
      </c>
      <c r="AA950" s="287" t="str">
        <f>'1.  LRAMVA Summary'!F50</f>
        <v>General Service 50 - 2,999 kW</v>
      </c>
      <c r="AB950" s="287" t="str">
        <f>'1.  LRAMVA Summary'!G50</f>
        <v>General Service 3,000 - 4,999 kW</v>
      </c>
      <c r="AC950" s="287" t="str">
        <f>'1.  LRAMVA Summary'!H50</f>
        <v>Sentinel Lighting</v>
      </c>
      <c r="AD950" s="287" t="str">
        <f>'1.  LRAMVA Summary'!I50</f>
        <v>Street Lighting</v>
      </c>
      <c r="AE950" s="287" t="str">
        <f>'1.  LRAMVA Summary'!J50</f>
        <v>Unmetered Scattered Load</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507</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v>
      </c>
      <c r="AC951" s="293" t="str">
        <f>'1.  LRAMVA Summary'!H51</f>
        <v>kW</v>
      </c>
      <c r="AD951" s="293" t="str">
        <f>'1.  LRAMVA Summary'!I51</f>
        <v>kW</v>
      </c>
      <c r="AE951" s="293" t="str">
        <f>'1.  LRAMVA Summary'!J51</f>
        <v>kWh</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500</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348</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 t="shared" ref="Y954:AL954" si="294">Y953</f>
        <v>0</v>
      </c>
      <c r="Z954" s="413">
        <f t="shared" si="294"/>
        <v>0</v>
      </c>
      <c r="AA954" s="413">
        <f t="shared" si="294"/>
        <v>0</v>
      </c>
      <c r="AB954" s="413">
        <f t="shared" si="294"/>
        <v>0</v>
      </c>
      <c r="AC954" s="413">
        <f t="shared" si="294"/>
        <v>0</v>
      </c>
      <c r="AD954" s="413">
        <f t="shared" si="294"/>
        <v>0</v>
      </c>
      <c r="AE954" s="413">
        <f t="shared" si="294"/>
        <v>0</v>
      </c>
      <c r="AF954" s="413">
        <f t="shared" si="294"/>
        <v>0</v>
      </c>
      <c r="AG954" s="413">
        <f t="shared" si="294"/>
        <v>0</v>
      </c>
      <c r="AH954" s="413">
        <f t="shared" si="294"/>
        <v>0</v>
      </c>
      <c r="AI954" s="413">
        <f t="shared" si="294"/>
        <v>0</v>
      </c>
      <c r="AJ954" s="413">
        <f t="shared" si="294"/>
        <v>0</v>
      </c>
      <c r="AK954" s="413">
        <f t="shared" si="294"/>
        <v>0</v>
      </c>
      <c r="AL954" s="413">
        <f t="shared" si="294"/>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348</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 t="shared" ref="Y957:AL957" si="295">Y956</f>
        <v>0</v>
      </c>
      <c r="Z957" s="413">
        <f t="shared" si="295"/>
        <v>0</v>
      </c>
      <c r="AA957" s="413">
        <f t="shared" si="295"/>
        <v>0</v>
      </c>
      <c r="AB957" s="413">
        <f t="shared" si="295"/>
        <v>0</v>
      </c>
      <c r="AC957" s="413">
        <f t="shared" si="295"/>
        <v>0</v>
      </c>
      <c r="AD957" s="413">
        <f t="shared" si="295"/>
        <v>0</v>
      </c>
      <c r="AE957" s="413">
        <f t="shared" si="295"/>
        <v>0</v>
      </c>
      <c r="AF957" s="413">
        <f t="shared" si="295"/>
        <v>0</v>
      </c>
      <c r="AG957" s="413">
        <f t="shared" si="295"/>
        <v>0</v>
      </c>
      <c r="AH957" s="413">
        <f t="shared" si="295"/>
        <v>0</v>
      </c>
      <c r="AI957" s="413">
        <f t="shared" si="295"/>
        <v>0</v>
      </c>
      <c r="AJ957" s="413">
        <f t="shared" si="295"/>
        <v>0</v>
      </c>
      <c r="AK957" s="413">
        <f t="shared" si="295"/>
        <v>0</v>
      </c>
      <c r="AL957" s="413">
        <f t="shared" si="295"/>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348</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 t="shared" ref="Y960:AL960" si="296">Y959</f>
        <v>0</v>
      </c>
      <c r="Z960" s="413">
        <f t="shared" si="296"/>
        <v>0</v>
      </c>
      <c r="AA960" s="413">
        <f t="shared" si="296"/>
        <v>0</v>
      </c>
      <c r="AB960" s="413">
        <f t="shared" si="296"/>
        <v>0</v>
      </c>
      <c r="AC960" s="413">
        <f t="shared" si="296"/>
        <v>0</v>
      </c>
      <c r="AD960" s="413">
        <f t="shared" si="296"/>
        <v>0</v>
      </c>
      <c r="AE960" s="413">
        <f t="shared" si="296"/>
        <v>0</v>
      </c>
      <c r="AF960" s="413">
        <f t="shared" si="296"/>
        <v>0</v>
      </c>
      <c r="AG960" s="413">
        <f t="shared" si="296"/>
        <v>0</v>
      </c>
      <c r="AH960" s="413">
        <f t="shared" si="296"/>
        <v>0</v>
      </c>
      <c r="AI960" s="413">
        <f t="shared" si="296"/>
        <v>0</v>
      </c>
      <c r="AJ960" s="413">
        <f t="shared" si="296"/>
        <v>0</v>
      </c>
      <c r="AK960" s="413">
        <f t="shared" si="296"/>
        <v>0</v>
      </c>
      <c r="AL960" s="413">
        <f t="shared" si="296"/>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348</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 t="shared" ref="Y963:AL963" si="297">Y962</f>
        <v>0</v>
      </c>
      <c r="Z963" s="413">
        <f t="shared" si="297"/>
        <v>0</v>
      </c>
      <c r="AA963" s="413">
        <f t="shared" si="297"/>
        <v>0</v>
      </c>
      <c r="AB963" s="413">
        <f t="shared" si="297"/>
        <v>0</v>
      </c>
      <c r="AC963" s="413">
        <f t="shared" si="297"/>
        <v>0</v>
      </c>
      <c r="AD963" s="413">
        <f t="shared" si="297"/>
        <v>0</v>
      </c>
      <c r="AE963" s="413">
        <f t="shared" si="297"/>
        <v>0</v>
      </c>
      <c r="AF963" s="413">
        <f t="shared" si="297"/>
        <v>0</v>
      </c>
      <c r="AG963" s="413">
        <f t="shared" si="297"/>
        <v>0</v>
      </c>
      <c r="AH963" s="413">
        <f t="shared" si="297"/>
        <v>0</v>
      </c>
      <c r="AI963" s="413">
        <f t="shared" si="297"/>
        <v>0</v>
      </c>
      <c r="AJ963" s="413">
        <f t="shared" si="297"/>
        <v>0</v>
      </c>
      <c r="AK963" s="413">
        <f t="shared" si="297"/>
        <v>0</v>
      </c>
      <c r="AL963" s="413">
        <f t="shared" si="297"/>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348</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 t="shared" ref="Y966:AL966" si="298">Y965</f>
        <v>0</v>
      </c>
      <c r="Z966" s="413">
        <f t="shared" si="298"/>
        <v>0</v>
      </c>
      <c r="AA966" s="413">
        <f t="shared" si="298"/>
        <v>0</v>
      </c>
      <c r="AB966" s="413">
        <f t="shared" si="298"/>
        <v>0</v>
      </c>
      <c r="AC966" s="413">
        <f t="shared" si="298"/>
        <v>0</v>
      </c>
      <c r="AD966" s="413">
        <f t="shared" si="298"/>
        <v>0</v>
      </c>
      <c r="AE966" s="413">
        <f t="shared" si="298"/>
        <v>0</v>
      </c>
      <c r="AF966" s="413">
        <f t="shared" si="298"/>
        <v>0</v>
      </c>
      <c r="AG966" s="413">
        <f t="shared" si="298"/>
        <v>0</v>
      </c>
      <c r="AH966" s="413">
        <f t="shared" si="298"/>
        <v>0</v>
      </c>
      <c r="AI966" s="413">
        <f t="shared" si="298"/>
        <v>0</v>
      </c>
      <c r="AJ966" s="413">
        <f t="shared" si="298"/>
        <v>0</v>
      </c>
      <c r="AK966" s="413">
        <f t="shared" si="298"/>
        <v>0</v>
      </c>
      <c r="AL966" s="413">
        <f t="shared" si="298"/>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501</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348</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 t="shared" ref="Y970:AL970" si="299">Y969</f>
        <v>0</v>
      </c>
      <c r="Z970" s="413">
        <f t="shared" si="299"/>
        <v>0</v>
      </c>
      <c r="AA970" s="413">
        <f t="shared" si="299"/>
        <v>0</v>
      </c>
      <c r="AB970" s="413">
        <f t="shared" si="299"/>
        <v>0</v>
      </c>
      <c r="AC970" s="413">
        <f t="shared" si="299"/>
        <v>0</v>
      </c>
      <c r="AD970" s="413">
        <f t="shared" si="299"/>
        <v>0</v>
      </c>
      <c r="AE970" s="413">
        <f t="shared" si="299"/>
        <v>0</v>
      </c>
      <c r="AF970" s="413">
        <f t="shared" si="299"/>
        <v>0</v>
      </c>
      <c r="AG970" s="413">
        <f t="shared" si="299"/>
        <v>0</v>
      </c>
      <c r="AH970" s="413">
        <f t="shared" si="299"/>
        <v>0</v>
      </c>
      <c r="AI970" s="413">
        <f t="shared" si="299"/>
        <v>0</v>
      </c>
      <c r="AJ970" s="413">
        <f t="shared" si="299"/>
        <v>0</v>
      </c>
      <c r="AK970" s="413">
        <f t="shared" si="299"/>
        <v>0</v>
      </c>
      <c r="AL970" s="413">
        <f t="shared" si="299"/>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348</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 t="shared" ref="Y973:AL973" si="300">Y972</f>
        <v>0</v>
      </c>
      <c r="Z973" s="413">
        <f t="shared" si="300"/>
        <v>0</v>
      </c>
      <c r="AA973" s="413">
        <f t="shared" si="300"/>
        <v>0</v>
      </c>
      <c r="AB973" s="413">
        <f t="shared" si="300"/>
        <v>0</v>
      </c>
      <c r="AC973" s="413">
        <f t="shared" si="300"/>
        <v>0</v>
      </c>
      <c r="AD973" s="413">
        <f t="shared" si="300"/>
        <v>0</v>
      </c>
      <c r="AE973" s="413">
        <f t="shared" si="300"/>
        <v>0</v>
      </c>
      <c r="AF973" s="413">
        <f t="shared" si="300"/>
        <v>0</v>
      </c>
      <c r="AG973" s="413">
        <f t="shared" si="300"/>
        <v>0</v>
      </c>
      <c r="AH973" s="413">
        <f t="shared" si="300"/>
        <v>0</v>
      </c>
      <c r="AI973" s="413">
        <f t="shared" si="300"/>
        <v>0</v>
      </c>
      <c r="AJ973" s="413">
        <f t="shared" si="300"/>
        <v>0</v>
      </c>
      <c r="AK973" s="413">
        <f t="shared" si="300"/>
        <v>0</v>
      </c>
      <c r="AL973" s="413">
        <f t="shared" si="300"/>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348</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 t="shared" ref="Y976:AL976" si="301">Y975</f>
        <v>0</v>
      </c>
      <c r="Z976" s="413">
        <f t="shared" si="301"/>
        <v>0</v>
      </c>
      <c r="AA976" s="413">
        <f t="shared" si="301"/>
        <v>0</v>
      </c>
      <c r="AB976" s="413">
        <f t="shared" si="301"/>
        <v>0</v>
      </c>
      <c r="AC976" s="413">
        <f t="shared" si="301"/>
        <v>0</v>
      </c>
      <c r="AD976" s="413">
        <f t="shared" si="301"/>
        <v>0</v>
      </c>
      <c r="AE976" s="413">
        <f t="shared" si="301"/>
        <v>0</v>
      </c>
      <c r="AF976" s="413">
        <f t="shared" si="301"/>
        <v>0</v>
      </c>
      <c r="AG976" s="413">
        <f t="shared" si="301"/>
        <v>0</v>
      </c>
      <c r="AH976" s="413">
        <f t="shared" si="301"/>
        <v>0</v>
      </c>
      <c r="AI976" s="413">
        <f t="shared" si="301"/>
        <v>0</v>
      </c>
      <c r="AJ976" s="413">
        <f t="shared" si="301"/>
        <v>0</v>
      </c>
      <c r="AK976" s="413">
        <f t="shared" si="301"/>
        <v>0</v>
      </c>
      <c r="AL976" s="413">
        <f t="shared" si="301"/>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348</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 t="shared" ref="Y979:AL979" si="302">Y978</f>
        <v>0</v>
      </c>
      <c r="Z979" s="413">
        <f t="shared" si="302"/>
        <v>0</v>
      </c>
      <c r="AA979" s="413">
        <f t="shared" si="302"/>
        <v>0</v>
      </c>
      <c r="AB979" s="413">
        <f t="shared" si="302"/>
        <v>0</v>
      </c>
      <c r="AC979" s="413">
        <f t="shared" si="302"/>
        <v>0</v>
      </c>
      <c r="AD979" s="413">
        <f t="shared" si="302"/>
        <v>0</v>
      </c>
      <c r="AE979" s="413">
        <f t="shared" si="302"/>
        <v>0</v>
      </c>
      <c r="AF979" s="413">
        <f t="shared" si="302"/>
        <v>0</v>
      </c>
      <c r="AG979" s="413">
        <f t="shared" si="302"/>
        <v>0</v>
      </c>
      <c r="AH979" s="413">
        <f t="shared" si="302"/>
        <v>0</v>
      </c>
      <c r="AI979" s="413">
        <f t="shared" si="302"/>
        <v>0</v>
      </c>
      <c r="AJ979" s="413">
        <f t="shared" si="302"/>
        <v>0</v>
      </c>
      <c r="AK979" s="413">
        <f t="shared" si="302"/>
        <v>0</v>
      </c>
      <c r="AL979" s="413">
        <f t="shared" si="302"/>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348</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 t="shared" ref="Y982:AL982" si="303">Y981</f>
        <v>0</v>
      </c>
      <c r="Z982" s="413">
        <f t="shared" si="303"/>
        <v>0</v>
      </c>
      <c r="AA982" s="413">
        <f t="shared" si="303"/>
        <v>0</v>
      </c>
      <c r="AB982" s="413">
        <f t="shared" si="303"/>
        <v>0</v>
      </c>
      <c r="AC982" s="413">
        <f t="shared" si="303"/>
        <v>0</v>
      </c>
      <c r="AD982" s="413">
        <f t="shared" si="303"/>
        <v>0</v>
      </c>
      <c r="AE982" s="413">
        <f t="shared" si="303"/>
        <v>0</v>
      </c>
      <c r="AF982" s="413">
        <f t="shared" si="303"/>
        <v>0</v>
      </c>
      <c r="AG982" s="413">
        <f t="shared" si="303"/>
        <v>0</v>
      </c>
      <c r="AH982" s="413">
        <f t="shared" si="303"/>
        <v>0</v>
      </c>
      <c r="AI982" s="413">
        <f t="shared" si="303"/>
        <v>0</v>
      </c>
      <c r="AJ982" s="413">
        <f t="shared" si="303"/>
        <v>0</v>
      </c>
      <c r="AK982" s="413">
        <f t="shared" si="303"/>
        <v>0</v>
      </c>
      <c r="AL982" s="413">
        <f t="shared" si="303"/>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348</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 t="shared" ref="Y986:AL986" si="304">Y985</f>
        <v>0</v>
      </c>
      <c r="Z986" s="413">
        <f t="shared" si="304"/>
        <v>0</v>
      </c>
      <c r="AA986" s="413">
        <f t="shared" si="304"/>
        <v>0</v>
      </c>
      <c r="AB986" s="413">
        <f t="shared" si="304"/>
        <v>0</v>
      </c>
      <c r="AC986" s="413">
        <f t="shared" si="304"/>
        <v>0</v>
      </c>
      <c r="AD986" s="413">
        <f t="shared" si="304"/>
        <v>0</v>
      </c>
      <c r="AE986" s="413">
        <f t="shared" si="304"/>
        <v>0</v>
      </c>
      <c r="AF986" s="413">
        <f t="shared" si="304"/>
        <v>0</v>
      </c>
      <c r="AG986" s="413">
        <f t="shared" si="304"/>
        <v>0</v>
      </c>
      <c r="AH986" s="413">
        <f t="shared" si="304"/>
        <v>0</v>
      </c>
      <c r="AI986" s="413">
        <f t="shared" si="304"/>
        <v>0</v>
      </c>
      <c r="AJ986" s="413">
        <f t="shared" si="304"/>
        <v>0</v>
      </c>
      <c r="AK986" s="413">
        <f t="shared" si="304"/>
        <v>0</v>
      </c>
      <c r="AL986" s="413">
        <f t="shared" si="304"/>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348</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 t="shared" ref="Y989:AL989" si="305">Y988</f>
        <v>0</v>
      </c>
      <c r="Z989" s="413">
        <f t="shared" si="305"/>
        <v>0</v>
      </c>
      <c r="AA989" s="413">
        <f t="shared" si="305"/>
        <v>0</v>
      </c>
      <c r="AB989" s="413">
        <f t="shared" si="305"/>
        <v>0</v>
      </c>
      <c r="AC989" s="413">
        <f t="shared" si="305"/>
        <v>0</v>
      </c>
      <c r="AD989" s="413">
        <f t="shared" si="305"/>
        <v>0</v>
      </c>
      <c r="AE989" s="413">
        <f t="shared" si="305"/>
        <v>0</v>
      </c>
      <c r="AF989" s="413">
        <f t="shared" si="305"/>
        <v>0</v>
      </c>
      <c r="AG989" s="413">
        <f t="shared" si="305"/>
        <v>0</v>
      </c>
      <c r="AH989" s="413">
        <f t="shared" si="305"/>
        <v>0</v>
      </c>
      <c r="AI989" s="413">
        <f t="shared" si="305"/>
        <v>0</v>
      </c>
      <c r="AJ989" s="413">
        <f t="shared" si="305"/>
        <v>0</v>
      </c>
      <c r="AK989" s="413">
        <f t="shared" si="305"/>
        <v>0</v>
      </c>
      <c r="AL989" s="413">
        <f t="shared" si="305"/>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348</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 t="shared" ref="Y992:AL992" si="306">Y991</f>
        <v>0</v>
      </c>
      <c r="Z992" s="413">
        <f t="shared" si="306"/>
        <v>0</v>
      </c>
      <c r="AA992" s="413">
        <f t="shared" si="306"/>
        <v>0</v>
      </c>
      <c r="AB992" s="413">
        <f t="shared" si="306"/>
        <v>0</v>
      </c>
      <c r="AC992" s="413">
        <f t="shared" si="306"/>
        <v>0</v>
      </c>
      <c r="AD992" s="413">
        <f t="shared" si="306"/>
        <v>0</v>
      </c>
      <c r="AE992" s="413">
        <f t="shared" si="306"/>
        <v>0</v>
      </c>
      <c r="AF992" s="413">
        <f t="shared" si="306"/>
        <v>0</v>
      </c>
      <c r="AG992" s="413">
        <f t="shared" si="306"/>
        <v>0</v>
      </c>
      <c r="AH992" s="413">
        <f t="shared" si="306"/>
        <v>0</v>
      </c>
      <c r="AI992" s="413">
        <f t="shared" si="306"/>
        <v>0</v>
      </c>
      <c r="AJ992" s="413">
        <f t="shared" si="306"/>
        <v>0</v>
      </c>
      <c r="AK992" s="413">
        <f t="shared" si="306"/>
        <v>0</v>
      </c>
      <c r="AL992" s="413">
        <f t="shared" si="306"/>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348</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 t="shared" ref="Y996:AL996" si="307">Y995</f>
        <v>0</v>
      </c>
      <c r="Z996" s="413">
        <f t="shared" si="307"/>
        <v>0</v>
      </c>
      <c r="AA996" s="413">
        <f t="shared" si="307"/>
        <v>0</v>
      </c>
      <c r="AB996" s="413">
        <f t="shared" si="307"/>
        <v>0</v>
      </c>
      <c r="AC996" s="413">
        <f t="shared" si="307"/>
        <v>0</v>
      </c>
      <c r="AD996" s="413">
        <f t="shared" si="307"/>
        <v>0</v>
      </c>
      <c r="AE996" s="413">
        <f t="shared" si="307"/>
        <v>0</v>
      </c>
      <c r="AF996" s="413">
        <f t="shared" si="307"/>
        <v>0</v>
      </c>
      <c r="AG996" s="413">
        <f t="shared" si="307"/>
        <v>0</v>
      </c>
      <c r="AH996" s="413">
        <f t="shared" si="307"/>
        <v>0</v>
      </c>
      <c r="AI996" s="413">
        <f t="shared" si="307"/>
        <v>0</v>
      </c>
      <c r="AJ996" s="413">
        <f t="shared" si="307"/>
        <v>0</v>
      </c>
      <c r="AK996" s="413">
        <f t="shared" si="307"/>
        <v>0</v>
      </c>
      <c r="AL996" s="413">
        <f t="shared" si="307"/>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493</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498</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344</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8">AA999</f>
        <v>0</v>
      </c>
      <c r="AB1000" s="413">
        <f t="shared" si="308"/>
        <v>0</v>
      </c>
      <c r="AC1000" s="413">
        <f t="shared" si="308"/>
        <v>0</v>
      </c>
      <c r="AD1000" s="413">
        <f>AD999</f>
        <v>0</v>
      </c>
      <c r="AE1000" s="413">
        <f t="shared" si="308"/>
        <v>0</v>
      </c>
      <c r="AF1000" s="413">
        <f t="shared" si="308"/>
        <v>0</v>
      </c>
      <c r="AG1000" s="413">
        <f t="shared" si="308"/>
        <v>0</v>
      </c>
      <c r="AH1000" s="413">
        <f t="shared" si="308"/>
        <v>0</v>
      </c>
      <c r="AI1000" s="413">
        <f t="shared" si="308"/>
        <v>0</v>
      </c>
      <c r="AJ1000" s="413">
        <f t="shared" si="308"/>
        <v>0</v>
      </c>
      <c r="AK1000" s="413">
        <f t="shared" si="308"/>
        <v>0</v>
      </c>
      <c r="AL1000" s="413">
        <f t="shared" si="308"/>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494</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344</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9">Z1002</f>
        <v>0</v>
      </c>
      <c r="AA1003" s="413">
        <f t="shared" si="309"/>
        <v>0</v>
      </c>
      <c r="AB1003" s="413">
        <f t="shared" si="309"/>
        <v>0</v>
      </c>
      <c r="AC1003" s="413">
        <f t="shared" si="309"/>
        <v>0</v>
      </c>
      <c r="AD1003" s="413">
        <f t="shared" si="309"/>
        <v>0</v>
      </c>
      <c r="AE1003" s="413">
        <f t="shared" si="309"/>
        <v>0</v>
      </c>
      <c r="AF1003" s="413">
        <f t="shared" si="309"/>
        <v>0</v>
      </c>
      <c r="AG1003" s="413">
        <f t="shared" si="309"/>
        <v>0</v>
      </c>
      <c r="AH1003" s="413">
        <f t="shared" si="309"/>
        <v>0</v>
      </c>
      <c r="AI1003" s="413">
        <f t="shared" si="309"/>
        <v>0</v>
      </c>
      <c r="AJ1003" s="413">
        <f t="shared" si="309"/>
        <v>0</v>
      </c>
      <c r="AK1003" s="413">
        <f t="shared" si="309"/>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499</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344</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10">Z1006</f>
        <v>0</v>
      </c>
      <c r="AA1007" s="413">
        <f t="shared" si="310"/>
        <v>0</v>
      </c>
      <c r="AB1007" s="413">
        <f t="shared" si="310"/>
        <v>0</v>
      </c>
      <c r="AC1007" s="413">
        <f t="shared" si="310"/>
        <v>0</v>
      </c>
      <c r="AD1007" s="413">
        <f t="shared" si="310"/>
        <v>0</v>
      </c>
      <c r="AE1007" s="413">
        <f t="shared" si="310"/>
        <v>0</v>
      </c>
      <c r="AF1007" s="413">
        <f t="shared" si="310"/>
        <v>0</v>
      </c>
      <c r="AG1007" s="413">
        <f t="shared" si="310"/>
        <v>0</v>
      </c>
      <c r="AH1007" s="413">
        <f t="shared" si="310"/>
        <v>0</v>
      </c>
      <c r="AI1007" s="413">
        <f t="shared" si="310"/>
        <v>0</v>
      </c>
      <c r="AJ1007" s="413">
        <f t="shared" si="310"/>
        <v>0</v>
      </c>
      <c r="AK1007" s="413">
        <f t="shared" si="310"/>
        <v>0</v>
      </c>
      <c r="AL1007" s="413">
        <f t="shared" si="310"/>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344</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11">Z1009</f>
        <v>0</v>
      </c>
      <c r="AA1010" s="413">
        <f t="shared" si="311"/>
        <v>0</v>
      </c>
      <c r="AB1010" s="413">
        <f t="shared" si="311"/>
        <v>0</v>
      </c>
      <c r="AC1010" s="413">
        <f t="shared" si="311"/>
        <v>0</v>
      </c>
      <c r="AD1010" s="413">
        <f t="shared" si="311"/>
        <v>0</v>
      </c>
      <c r="AE1010" s="413">
        <f t="shared" si="311"/>
        <v>0</v>
      </c>
      <c r="AF1010" s="413">
        <f t="shared" si="311"/>
        <v>0</v>
      </c>
      <c r="AG1010" s="413">
        <f t="shared" si="311"/>
        <v>0</v>
      </c>
      <c r="AH1010" s="413">
        <f t="shared" si="311"/>
        <v>0</v>
      </c>
      <c r="AI1010" s="413">
        <f t="shared" si="311"/>
        <v>0</v>
      </c>
      <c r="AJ1010" s="413">
        <f t="shared" si="311"/>
        <v>0</v>
      </c>
      <c r="AK1010" s="413">
        <f t="shared" si="311"/>
        <v>0</v>
      </c>
      <c r="AL1010" s="413">
        <f t="shared" si="311"/>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344</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12">Z1012</f>
        <v>0</v>
      </c>
      <c r="AA1013" s="413">
        <f t="shared" si="312"/>
        <v>0</v>
      </c>
      <c r="AB1013" s="413">
        <f t="shared" si="312"/>
        <v>0</v>
      </c>
      <c r="AC1013" s="413">
        <f t="shared" si="312"/>
        <v>0</v>
      </c>
      <c r="AD1013" s="413">
        <f t="shared" si="312"/>
        <v>0</v>
      </c>
      <c r="AE1013" s="413">
        <f t="shared" si="312"/>
        <v>0</v>
      </c>
      <c r="AF1013" s="413">
        <f t="shared" si="312"/>
        <v>0</v>
      </c>
      <c r="AG1013" s="413">
        <f t="shared" si="312"/>
        <v>0</v>
      </c>
      <c r="AH1013" s="413">
        <f t="shared" si="312"/>
        <v>0</v>
      </c>
      <c r="AI1013" s="413">
        <f t="shared" si="312"/>
        <v>0</v>
      </c>
      <c r="AJ1013" s="413">
        <f t="shared" si="312"/>
        <v>0</v>
      </c>
      <c r="AK1013" s="413">
        <f t="shared" si="312"/>
        <v>0</v>
      </c>
      <c r="AL1013" s="413">
        <f t="shared" si="312"/>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344</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13">Y1015</f>
        <v>0</v>
      </c>
      <c r="Z1016" s="413">
        <f t="shared" si="313"/>
        <v>0</v>
      </c>
      <c r="AA1016" s="413">
        <f t="shared" si="313"/>
        <v>0</v>
      </c>
      <c r="AB1016" s="413">
        <f t="shared" si="313"/>
        <v>0</v>
      </c>
      <c r="AC1016" s="413">
        <f t="shared" si="313"/>
        <v>0</v>
      </c>
      <c r="AD1016" s="413">
        <f t="shared" si="313"/>
        <v>0</v>
      </c>
      <c r="AE1016" s="413">
        <f t="shared" si="313"/>
        <v>0</v>
      </c>
      <c r="AF1016" s="413">
        <f t="shared" si="313"/>
        <v>0</v>
      </c>
      <c r="AG1016" s="413">
        <f t="shared" si="313"/>
        <v>0</v>
      </c>
      <c r="AH1016" s="413">
        <f t="shared" si="313"/>
        <v>0</v>
      </c>
      <c r="AI1016" s="413">
        <f t="shared" si="313"/>
        <v>0</v>
      </c>
      <c r="AJ1016" s="413">
        <f t="shared" si="313"/>
        <v>0</v>
      </c>
      <c r="AK1016" s="413">
        <f t="shared" si="313"/>
        <v>0</v>
      </c>
      <c r="AL1016" s="413">
        <f t="shared" si="313"/>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506</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502</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348</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 t="shared" ref="Y1021:AL1021" si="314">Y1020</f>
        <v>0</v>
      </c>
      <c r="Z1021" s="413">
        <f t="shared" si="314"/>
        <v>0</v>
      </c>
      <c r="AA1021" s="413">
        <f t="shared" si="314"/>
        <v>0</v>
      </c>
      <c r="AB1021" s="413">
        <f t="shared" si="314"/>
        <v>0</v>
      </c>
      <c r="AC1021" s="413">
        <f t="shared" si="314"/>
        <v>0</v>
      </c>
      <c r="AD1021" s="413">
        <f t="shared" si="314"/>
        <v>0</v>
      </c>
      <c r="AE1021" s="413">
        <f t="shared" si="314"/>
        <v>0</v>
      </c>
      <c r="AF1021" s="413">
        <f t="shared" si="314"/>
        <v>0</v>
      </c>
      <c r="AG1021" s="413">
        <f t="shared" si="314"/>
        <v>0</v>
      </c>
      <c r="AH1021" s="413">
        <f t="shared" si="314"/>
        <v>0</v>
      </c>
      <c r="AI1021" s="413">
        <f t="shared" si="314"/>
        <v>0</v>
      </c>
      <c r="AJ1021" s="413">
        <f t="shared" si="314"/>
        <v>0</v>
      </c>
      <c r="AK1021" s="413">
        <f t="shared" si="314"/>
        <v>0</v>
      </c>
      <c r="AL1021" s="413">
        <f t="shared" si="314"/>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348</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 t="shared" ref="Y1024:AL1024" si="315">Y1023</f>
        <v>0</v>
      </c>
      <c r="Z1024" s="413">
        <f t="shared" si="315"/>
        <v>0</v>
      </c>
      <c r="AA1024" s="413">
        <f t="shared" si="315"/>
        <v>0</v>
      </c>
      <c r="AB1024" s="413">
        <f t="shared" si="315"/>
        <v>0</v>
      </c>
      <c r="AC1024" s="413">
        <f t="shared" si="315"/>
        <v>0</v>
      </c>
      <c r="AD1024" s="413">
        <f t="shared" si="315"/>
        <v>0</v>
      </c>
      <c r="AE1024" s="413">
        <f t="shared" si="315"/>
        <v>0</v>
      </c>
      <c r="AF1024" s="413">
        <f t="shared" si="315"/>
        <v>0</v>
      </c>
      <c r="AG1024" s="413">
        <f t="shared" si="315"/>
        <v>0</v>
      </c>
      <c r="AH1024" s="413">
        <f t="shared" si="315"/>
        <v>0</v>
      </c>
      <c r="AI1024" s="413">
        <f t="shared" si="315"/>
        <v>0</v>
      </c>
      <c r="AJ1024" s="413">
        <f t="shared" si="315"/>
        <v>0</v>
      </c>
      <c r="AK1024" s="413">
        <f t="shared" si="315"/>
        <v>0</v>
      </c>
      <c r="AL1024" s="413">
        <f t="shared" si="315"/>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348</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 t="shared" ref="Y1027:AL1027" si="316">Y1026</f>
        <v>0</v>
      </c>
      <c r="Z1027" s="413">
        <f t="shared" si="316"/>
        <v>0</v>
      </c>
      <c r="AA1027" s="413">
        <f t="shared" si="316"/>
        <v>0</v>
      </c>
      <c r="AB1027" s="413">
        <f t="shared" si="316"/>
        <v>0</v>
      </c>
      <c r="AC1027" s="413">
        <f t="shared" si="316"/>
        <v>0</v>
      </c>
      <c r="AD1027" s="413">
        <f t="shared" si="316"/>
        <v>0</v>
      </c>
      <c r="AE1027" s="413">
        <f t="shared" si="316"/>
        <v>0</v>
      </c>
      <c r="AF1027" s="413">
        <f t="shared" si="316"/>
        <v>0</v>
      </c>
      <c r="AG1027" s="413">
        <f t="shared" si="316"/>
        <v>0</v>
      </c>
      <c r="AH1027" s="413">
        <f t="shared" si="316"/>
        <v>0</v>
      </c>
      <c r="AI1027" s="413">
        <f t="shared" si="316"/>
        <v>0</v>
      </c>
      <c r="AJ1027" s="413">
        <f t="shared" si="316"/>
        <v>0</v>
      </c>
      <c r="AK1027" s="413">
        <f t="shared" si="316"/>
        <v>0</v>
      </c>
      <c r="AL1027" s="413">
        <f t="shared" si="316"/>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348</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 t="shared" ref="Y1030:AL1030" si="317">Y1029</f>
        <v>0</v>
      </c>
      <c r="Z1030" s="413">
        <f t="shared" si="317"/>
        <v>0</v>
      </c>
      <c r="AA1030" s="413">
        <f t="shared" si="317"/>
        <v>0</v>
      </c>
      <c r="AB1030" s="413">
        <f t="shared" si="317"/>
        <v>0</v>
      </c>
      <c r="AC1030" s="413">
        <f t="shared" si="317"/>
        <v>0</v>
      </c>
      <c r="AD1030" s="413">
        <f t="shared" si="317"/>
        <v>0</v>
      </c>
      <c r="AE1030" s="413">
        <f t="shared" si="317"/>
        <v>0</v>
      </c>
      <c r="AF1030" s="413">
        <f t="shared" si="317"/>
        <v>0</v>
      </c>
      <c r="AG1030" s="413">
        <f t="shared" si="317"/>
        <v>0</v>
      </c>
      <c r="AH1030" s="413">
        <f t="shared" si="317"/>
        <v>0</v>
      </c>
      <c r="AI1030" s="413">
        <f t="shared" si="317"/>
        <v>0</v>
      </c>
      <c r="AJ1030" s="413">
        <f t="shared" si="317"/>
        <v>0</v>
      </c>
      <c r="AK1030" s="413">
        <f t="shared" si="317"/>
        <v>0</v>
      </c>
      <c r="AL1030" s="413">
        <f t="shared" si="317"/>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503</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348</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 t="shared" ref="Y1034:AL1034" si="318">Y1033</f>
        <v>0</v>
      </c>
      <c r="Z1034" s="413">
        <f t="shared" si="318"/>
        <v>0</v>
      </c>
      <c r="AA1034" s="413">
        <f t="shared" si="318"/>
        <v>0</v>
      </c>
      <c r="AB1034" s="413">
        <f t="shared" si="318"/>
        <v>0</v>
      </c>
      <c r="AC1034" s="413">
        <f t="shared" si="318"/>
        <v>0</v>
      </c>
      <c r="AD1034" s="413">
        <f t="shared" si="318"/>
        <v>0</v>
      </c>
      <c r="AE1034" s="413">
        <f t="shared" si="318"/>
        <v>0</v>
      </c>
      <c r="AF1034" s="413">
        <f t="shared" si="318"/>
        <v>0</v>
      </c>
      <c r="AG1034" s="413">
        <f t="shared" si="318"/>
        <v>0</v>
      </c>
      <c r="AH1034" s="413">
        <f t="shared" si="318"/>
        <v>0</v>
      </c>
      <c r="AI1034" s="413">
        <f t="shared" si="318"/>
        <v>0</v>
      </c>
      <c r="AJ1034" s="413">
        <f t="shared" si="318"/>
        <v>0</v>
      </c>
      <c r="AK1034" s="413">
        <f t="shared" si="318"/>
        <v>0</v>
      </c>
      <c r="AL1034" s="413">
        <f t="shared" si="318"/>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348</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 t="shared" ref="Y1037:AL1037" si="319">Y1036</f>
        <v>0</v>
      </c>
      <c r="Z1037" s="413">
        <f t="shared" si="319"/>
        <v>0</v>
      </c>
      <c r="AA1037" s="413">
        <f t="shared" si="319"/>
        <v>0</v>
      </c>
      <c r="AB1037" s="413">
        <f t="shared" si="319"/>
        <v>0</v>
      </c>
      <c r="AC1037" s="413">
        <f t="shared" si="319"/>
        <v>0</v>
      </c>
      <c r="AD1037" s="413">
        <f t="shared" si="319"/>
        <v>0</v>
      </c>
      <c r="AE1037" s="413">
        <f t="shared" si="319"/>
        <v>0</v>
      </c>
      <c r="AF1037" s="413">
        <f t="shared" si="319"/>
        <v>0</v>
      </c>
      <c r="AG1037" s="413">
        <f t="shared" si="319"/>
        <v>0</v>
      </c>
      <c r="AH1037" s="413">
        <f t="shared" si="319"/>
        <v>0</v>
      </c>
      <c r="AI1037" s="413">
        <f t="shared" si="319"/>
        <v>0</v>
      </c>
      <c r="AJ1037" s="413">
        <f t="shared" si="319"/>
        <v>0</v>
      </c>
      <c r="AK1037" s="413">
        <f t="shared" si="319"/>
        <v>0</v>
      </c>
      <c r="AL1037" s="413">
        <f t="shared" si="319"/>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348</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 t="shared" ref="Y1040:AL1040" si="320">Y1039</f>
        <v>0</v>
      </c>
      <c r="Z1040" s="413">
        <f t="shared" si="320"/>
        <v>0</v>
      </c>
      <c r="AA1040" s="413">
        <f t="shared" si="320"/>
        <v>0</v>
      </c>
      <c r="AB1040" s="413">
        <f t="shared" si="320"/>
        <v>0</v>
      </c>
      <c r="AC1040" s="413">
        <f t="shared" si="320"/>
        <v>0</v>
      </c>
      <c r="AD1040" s="413">
        <f t="shared" si="320"/>
        <v>0</v>
      </c>
      <c r="AE1040" s="413">
        <f t="shared" si="320"/>
        <v>0</v>
      </c>
      <c r="AF1040" s="413">
        <f t="shared" si="320"/>
        <v>0</v>
      </c>
      <c r="AG1040" s="413">
        <f t="shared" si="320"/>
        <v>0</v>
      </c>
      <c r="AH1040" s="413">
        <f t="shared" si="320"/>
        <v>0</v>
      </c>
      <c r="AI1040" s="413">
        <f t="shared" si="320"/>
        <v>0</v>
      </c>
      <c r="AJ1040" s="413">
        <f t="shared" si="320"/>
        <v>0</v>
      </c>
      <c r="AK1040" s="413">
        <f t="shared" si="320"/>
        <v>0</v>
      </c>
      <c r="AL1040" s="413">
        <f t="shared" si="320"/>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348</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 t="shared" ref="Y1043:AL1043" si="321">Y1042</f>
        <v>0</v>
      </c>
      <c r="Z1043" s="413">
        <f t="shared" si="321"/>
        <v>0</v>
      </c>
      <c r="AA1043" s="413">
        <f t="shared" si="321"/>
        <v>0</v>
      </c>
      <c r="AB1043" s="413">
        <f t="shared" si="321"/>
        <v>0</v>
      </c>
      <c r="AC1043" s="413">
        <f t="shared" si="321"/>
        <v>0</v>
      </c>
      <c r="AD1043" s="413">
        <f t="shared" si="321"/>
        <v>0</v>
      </c>
      <c r="AE1043" s="413">
        <f t="shared" si="321"/>
        <v>0</v>
      </c>
      <c r="AF1043" s="413">
        <f t="shared" si="321"/>
        <v>0</v>
      </c>
      <c r="AG1043" s="413">
        <f t="shared" si="321"/>
        <v>0</v>
      </c>
      <c r="AH1043" s="413">
        <f t="shared" si="321"/>
        <v>0</v>
      </c>
      <c r="AI1043" s="413">
        <f t="shared" si="321"/>
        <v>0</v>
      </c>
      <c r="AJ1043" s="413">
        <f t="shared" si="321"/>
        <v>0</v>
      </c>
      <c r="AK1043" s="413">
        <f t="shared" si="321"/>
        <v>0</v>
      </c>
      <c r="AL1043" s="413">
        <f t="shared" si="321"/>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348</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 t="shared" ref="Y1046:AL1046" si="322">Y1045</f>
        <v>0</v>
      </c>
      <c r="Z1046" s="413">
        <f t="shared" si="322"/>
        <v>0</v>
      </c>
      <c r="AA1046" s="413">
        <f t="shared" si="322"/>
        <v>0</v>
      </c>
      <c r="AB1046" s="413">
        <f t="shared" si="322"/>
        <v>0</v>
      </c>
      <c r="AC1046" s="413">
        <f t="shared" si="322"/>
        <v>0</v>
      </c>
      <c r="AD1046" s="413">
        <f t="shared" si="322"/>
        <v>0</v>
      </c>
      <c r="AE1046" s="413">
        <f t="shared" si="322"/>
        <v>0</v>
      </c>
      <c r="AF1046" s="413">
        <f t="shared" si="322"/>
        <v>0</v>
      </c>
      <c r="AG1046" s="413">
        <f t="shared" si="322"/>
        <v>0</v>
      </c>
      <c r="AH1046" s="413">
        <f t="shared" si="322"/>
        <v>0</v>
      </c>
      <c r="AI1046" s="413">
        <f t="shared" si="322"/>
        <v>0</v>
      </c>
      <c r="AJ1046" s="413">
        <f t="shared" si="322"/>
        <v>0</v>
      </c>
      <c r="AK1046" s="413">
        <f t="shared" si="322"/>
        <v>0</v>
      </c>
      <c r="AL1046" s="413">
        <f t="shared" si="322"/>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348</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 t="shared" ref="Y1049:AL1049" si="323">Y1048</f>
        <v>0</v>
      </c>
      <c r="Z1049" s="413">
        <f t="shared" si="323"/>
        <v>0</v>
      </c>
      <c r="AA1049" s="413">
        <f t="shared" si="323"/>
        <v>0</v>
      </c>
      <c r="AB1049" s="413">
        <f t="shared" si="323"/>
        <v>0</v>
      </c>
      <c r="AC1049" s="413">
        <f t="shared" si="323"/>
        <v>0</v>
      </c>
      <c r="AD1049" s="413">
        <f t="shared" si="323"/>
        <v>0</v>
      </c>
      <c r="AE1049" s="413">
        <f t="shared" si="323"/>
        <v>0</v>
      </c>
      <c r="AF1049" s="413">
        <f t="shared" si="323"/>
        <v>0</v>
      </c>
      <c r="AG1049" s="413">
        <f t="shared" si="323"/>
        <v>0</v>
      </c>
      <c r="AH1049" s="413">
        <f t="shared" si="323"/>
        <v>0</v>
      </c>
      <c r="AI1049" s="413">
        <f t="shared" si="323"/>
        <v>0</v>
      </c>
      <c r="AJ1049" s="413">
        <f t="shared" si="323"/>
        <v>0</v>
      </c>
      <c r="AK1049" s="413">
        <f t="shared" si="323"/>
        <v>0</v>
      </c>
      <c r="AL1049" s="413">
        <f t="shared" si="323"/>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348</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 t="shared" ref="Y1052:AL1052" si="324">Y1051</f>
        <v>0</v>
      </c>
      <c r="Z1052" s="413">
        <f t="shared" si="324"/>
        <v>0</v>
      </c>
      <c r="AA1052" s="413">
        <f t="shared" si="324"/>
        <v>0</v>
      </c>
      <c r="AB1052" s="413">
        <f t="shared" si="324"/>
        <v>0</v>
      </c>
      <c r="AC1052" s="413">
        <f t="shared" si="324"/>
        <v>0</v>
      </c>
      <c r="AD1052" s="413">
        <f t="shared" si="324"/>
        <v>0</v>
      </c>
      <c r="AE1052" s="413">
        <f t="shared" si="324"/>
        <v>0</v>
      </c>
      <c r="AF1052" s="413">
        <f t="shared" si="324"/>
        <v>0</v>
      </c>
      <c r="AG1052" s="413">
        <f t="shared" si="324"/>
        <v>0</v>
      </c>
      <c r="AH1052" s="413">
        <f t="shared" si="324"/>
        <v>0</v>
      </c>
      <c r="AI1052" s="413">
        <f t="shared" si="324"/>
        <v>0</v>
      </c>
      <c r="AJ1052" s="413">
        <f t="shared" si="324"/>
        <v>0</v>
      </c>
      <c r="AK1052" s="413">
        <f t="shared" si="324"/>
        <v>0</v>
      </c>
      <c r="AL1052" s="413">
        <f t="shared" si="324"/>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348</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 t="shared" ref="Y1055:AL1055" si="325">Y1054</f>
        <v>0</v>
      </c>
      <c r="Z1055" s="413">
        <f t="shared" si="325"/>
        <v>0</v>
      </c>
      <c r="AA1055" s="413">
        <f t="shared" si="325"/>
        <v>0</v>
      </c>
      <c r="AB1055" s="413">
        <f t="shared" si="325"/>
        <v>0</v>
      </c>
      <c r="AC1055" s="413">
        <f t="shared" si="325"/>
        <v>0</v>
      </c>
      <c r="AD1055" s="413">
        <f t="shared" si="325"/>
        <v>0</v>
      </c>
      <c r="AE1055" s="413">
        <f t="shared" si="325"/>
        <v>0</v>
      </c>
      <c r="AF1055" s="413">
        <f t="shared" si="325"/>
        <v>0</v>
      </c>
      <c r="AG1055" s="413">
        <f t="shared" si="325"/>
        <v>0</v>
      </c>
      <c r="AH1055" s="413">
        <f t="shared" si="325"/>
        <v>0</v>
      </c>
      <c r="AI1055" s="413">
        <f t="shared" si="325"/>
        <v>0</v>
      </c>
      <c r="AJ1055" s="413">
        <f t="shared" si="325"/>
        <v>0</v>
      </c>
      <c r="AK1055" s="413">
        <f t="shared" si="325"/>
        <v>0</v>
      </c>
      <c r="AL1055" s="413">
        <f t="shared" si="325"/>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504</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348</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 t="shared" ref="Y1059:AL1059" si="326">Y1058</f>
        <v>0</v>
      </c>
      <c r="Z1059" s="413">
        <f t="shared" si="326"/>
        <v>0</v>
      </c>
      <c r="AA1059" s="413">
        <f t="shared" si="326"/>
        <v>0</v>
      </c>
      <c r="AB1059" s="413">
        <f t="shared" si="326"/>
        <v>0</v>
      </c>
      <c r="AC1059" s="413">
        <f t="shared" si="326"/>
        <v>0</v>
      </c>
      <c r="AD1059" s="413">
        <f t="shared" si="326"/>
        <v>0</v>
      </c>
      <c r="AE1059" s="413">
        <f t="shared" si="326"/>
        <v>0</v>
      </c>
      <c r="AF1059" s="413">
        <f t="shared" si="326"/>
        <v>0</v>
      </c>
      <c r="AG1059" s="413">
        <f t="shared" si="326"/>
        <v>0</v>
      </c>
      <c r="AH1059" s="413">
        <f t="shared" si="326"/>
        <v>0</v>
      </c>
      <c r="AI1059" s="413">
        <f t="shared" si="326"/>
        <v>0</v>
      </c>
      <c r="AJ1059" s="413">
        <f t="shared" si="326"/>
        <v>0</v>
      </c>
      <c r="AK1059" s="413">
        <f t="shared" si="326"/>
        <v>0</v>
      </c>
      <c r="AL1059" s="413">
        <f t="shared" si="326"/>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348</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 t="shared" ref="Y1062:AL1062" si="327">Y1061</f>
        <v>0</v>
      </c>
      <c r="Z1062" s="413">
        <f t="shared" si="327"/>
        <v>0</v>
      </c>
      <c r="AA1062" s="413">
        <f t="shared" si="327"/>
        <v>0</v>
      </c>
      <c r="AB1062" s="413">
        <f t="shared" si="327"/>
        <v>0</v>
      </c>
      <c r="AC1062" s="413">
        <f t="shared" si="327"/>
        <v>0</v>
      </c>
      <c r="AD1062" s="413">
        <f t="shared" si="327"/>
        <v>0</v>
      </c>
      <c r="AE1062" s="413">
        <f t="shared" si="327"/>
        <v>0</v>
      </c>
      <c r="AF1062" s="413">
        <f t="shared" si="327"/>
        <v>0</v>
      </c>
      <c r="AG1062" s="413">
        <f t="shared" si="327"/>
        <v>0</v>
      </c>
      <c r="AH1062" s="413">
        <f t="shared" si="327"/>
        <v>0</v>
      </c>
      <c r="AI1062" s="413">
        <f t="shared" si="327"/>
        <v>0</v>
      </c>
      <c r="AJ1062" s="413">
        <f t="shared" si="327"/>
        <v>0</v>
      </c>
      <c r="AK1062" s="413">
        <f t="shared" si="327"/>
        <v>0</v>
      </c>
      <c r="AL1062" s="413">
        <f t="shared" si="327"/>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348</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 t="shared" ref="Y1065:AL1065" si="328">Y1064</f>
        <v>0</v>
      </c>
      <c r="Z1065" s="413">
        <f t="shared" si="328"/>
        <v>0</v>
      </c>
      <c r="AA1065" s="413">
        <f t="shared" si="328"/>
        <v>0</v>
      </c>
      <c r="AB1065" s="413">
        <f t="shared" si="328"/>
        <v>0</v>
      </c>
      <c r="AC1065" s="413">
        <f t="shared" si="328"/>
        <v>0</v>
      </c>
      <c r="AD1065" s="413">
        <f t="shared" si="328"/>
        <v>0</v>
      </c>
      <c r="AE1065" s="413">
        <f t="shared" si="328"/>
        <v>0</v>
      </c>
      <c r="AF1065" s="413">
        <f t="shared" si="328"/>
        <v>0</v>
      </c>
      <c r="AG1065" s="413">
        <f t="shared" si="328"/>
        <v>0</v>
      </c>
      <c r="AH1065" s="413">
        <f t="shared" si="328"/>
        <v>0</v>
      </c>
      <c r="AI1065" s="413">
        <f t="shared" si="328"/>
        <v>0</v>
      </c>
      <c r="AJ1065" s="413">
        <f t="shared" si="328"/>
        <v>0</v>
      </c>
      <c r="AK1065" s="413">
        <f t="shared" si="328"/>
        <v>0</v>
      </c>
      <c r="AL1065" s="413">
        <f t="shared" si="328"/>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505</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348</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 t="shared" ref="Y1069:AL1069" si="329">Y1068</f>
        <v>0</v>
      </c>
      <c r="Z1069" s="413">
        <f t="shared" si="329"/>
        <v>0</v>
      </c>
      <c r="AA1069" s="413">
        <f t="shared" si="329"/>
        <v>0</v>
      </c>
      <c r="AB1069" s="413">
        <f t="shared" si="329"/>
        <v>0</v>
      </c>
      <c r="AC1069" s="413">
        <f t="shared" si="329"/>
        <v>0</v>
      </c>
      <c r="AD1069" s="413">
        <f t="shared" si="329"/>
        <v>0</v>
      </c>
      <c r="AE1069" s="413">
        <f t="shared" si="329"/>
        <v>0</v>
      </c>
      <c r="AF1069" s="413">
        <f t="shared" si="329"/>
        <v>0</v>
      </c>
      <c r="AG1069" s="413">
        <f t="shared" si="329"/>
        <v>0</v>
      </c>
      <c r="AH1069" s="413">
        <f t="shared" si="329"/>
        <v>0</v>
      </c>
      <c r="AI1069" s="413">
        <f t="shared" si="329"/>
        <v>0</v>
      </c>
      <c r="AJ1069" s="413">
        <f t="shared" si="329"/>
        <v>0</v>
      </c>
      <c r="AK1069" s="413">
        <f t="shared" si="329"/>
        <v>0</v>
      </c>
      <c r="AL1069" s="413">
        <f t="shared" si="329"/>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348</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 t="shared" ref="Y1072:AL1072" si="330">Y1071</f>
        <v>0</v>
      </c>
      <c r="Z1072" s="413">
        <f t="shared" si="330"/>
        <v>0</v>
      </c>
      <c r="AA1072" s="413">
        <f t="shared" si="330"/>
        <v>0</v>
      </c>
      <c r="AB1072" s="413">
        <f t="shared" si="330"/>
        <v>0</v>
      </c>
      <c r="AC1072" s="413">
        <f t="shared" si="330"/>
        <v>0</v>
      </c>
      <c r="AD1072" s="413">
        <f t="shared" si="330"/>
        <v>0</v>
      </c>
      <c r="AE1072" s="413">
        <f t="shared" si="330"/>
        <v>0</v>
      </c>
      <c r="AF1072" s="413">
        <f t="shared" si="330"/>
        <v>0</v>
      </c>
      <c r="AG1072" s="413">
        <f t="shared" si="330"/>
        <v>0</v>
      </c>
      <c r="AH1072" s="413">
        <f t="shared" si="330"/>
        <v>0</v>
      </c>
      <c r="AI1072" s="413">
        <f t="shared" si="330"/>
        <v>0</v>
      </c>
      <c r="AJ1072" s="413">
        <f t="shared" si="330"/>
        <v>0</v>
      </c>
      <c r="AK1072" s="413">
        <f t="shared" si="330"/>
        <v>0</v>
      </c>
      <c r="AL1072" s="413">
        <f t="shared" si="330"/>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348</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 t="shared" ref="Y1075:AL1075" si="331">Y1074</f>
        <v>0</v>
      </c>
      <c r="Z1075" s="413">
        <f t="shared" si="331"/>
        <v>0</v>
      </c>
      <c r="AA1075" s="413">
        <f t="shared" si="331"/>
        <v>0</v>
      </c>
      <c r="AB1075" s="413">
        <f t="shared" si="331"/>
        <v>0</v>
      </c>
      <c r="AC1075" s="413">
        <f t="shared" si="331"/>
        <v>0</v>
      </c>
      <c r="AD1075" s="413">
        <f t="shared" si="331"/>
        <v>0</v>
      </c>
      <c r="AE1075" s="413">
        <f t="shared" si="331"/>
        <v>0</v>
      </c>
      <c r="AF1075" s="413">
        <f t="shared" si="331"/>
        <v>0</v>
      </c>
      <c r="AG1075" s="413">
        <f t="shared" si="331"/>
        <v>0</v>
      </c>
      <c r="AH1075" s="413">
        <f t="shared" si="331"/>
        <v>0</v>
      </c>
      <c r="AI1075" s="413">
        <f t="shared" si="331"/>
        <v>0</v>
      </c>
      <c r="AJ1075" s="413">
        <f t="shared" si="331"/>
        <v>0</v>
      </c>
      <c r="AK1075" s="413">
        <f t="shared" si="331"/>
        <v>0</v>
      </c>
      <c r="AL1075" s="413">
        <f t="shared" si="331"/>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348</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 t="shared" ref="Y1078:AL1078" si="332">Y1077</f>
        <v>0</v>
      </c>
      <c r="Z1078" s="413">
        <f t="shared" si="332"/>
        <v>0</v>
      </c>
      <c r="AA1078" s="413">
        <f t="shared" si="332"/>
        <v>0</v>
      </c>
      <c r="AB1078" s="413">
        <f t="shared" si="332"/>
        <v>0</v>
      </c>
      <c r="AC1078" s="413">
        <f t="shared" si="332"/>
        <v>0</v>
      </c>
      <c r="AD1078" s="413">
        <f t="shared" si="332"/>
        <v>0</v>
      </c>
      <c r="AE1078" s="413">
        <f t="shared" si="332"/>
        <v>0</v>
      </c>
      <c r="AF1078" s="413">
        <f t="shared" si="332"/>
        <v>0</v>
      </c>
      <c r="AG1078" s="413">
        <f t="shared" si="332"/>
        <v>0</v>
      </c>
      <c r="AH1078" s="413">
        <f t="shared" si="332"/>
        <v>0</v>
      </c>
      <c r="AI1078" s="413">
        <f t="shared" si="332"/>
        <v>0</v>
      </c>
      <c r="AJ1078" s="413">
        <f t="shared" si="332"/>
        <v>0</v>
      </c>
      <c r="AK1078" s="413">
        <f t="shared" si="332"/>
        <v>0</v>
      </c>
      <c r="AL1078" s="413">
        <f t="shared" si="332"/>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348</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 t="shared" ref="Y1081:AL1081" si="333">Y1080</f>
        <v>0</v>
      </c>
      <c r="Z1081" s="413">
        <f t="shared" si="333"/>
        <v>0</v>
      </c>
      <c r="AA1081" s="413">
        <f t="shared" si="333"/>
        <v>0</v>
      </c>
      <c r="AB1081" s="413">
        <f t="shared" si="333"/>
        <v>0</v>
      </c>
      <c r="AC1081" s="413">
        <f t="shared" si="333"/>
        <v>0</v>
      </c>
      <c r="AD1081" s="413">
        <f t="shared" si="333"/>
        <v>0</v>
      </c>
      <c r="AE1081" s="413">
        <f t="shared" si="333"/>
        <v>0</v>
      </c>
      <c r="AF1081" s="413">
        <f t="shared" si="333"/>
        <v>0</v>
      </c>
      <c r="AG1081" s="413">
        <f t="shared" si="333"/>
        <v>0</v>
      </c>
      <c r="AH1081" s="413">
        <f t="shared" si="333"/>
        <v>0</v>
      </c>
      <c r="AI1081" s="413">
        <f t="shared" si="333"/>
        <v>0</v>
      </c>
      <c r="AJ1081" s="413">
        <f t="shared" si="333"/>
        <v>0</v>
      </c>
      <c r="AK1081" s="413">
        <f t="shared" si="333"/>
        <v>0</v>
      </c>
      <c r="AL1081" s="413">
        <f t="shared" si="333"/>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348</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 t="shared" ref="Y1084:AL1084" si="334">Y1083</f>
        <v>0</v>
      </c>
      <c r="Z1084" s="413">
        <f t="shared" si="334"/>
        <v>0</v>
      </c>
      <c r="AA1084" s="413">
        <f t="shared" si="334"/>
        <v>0</v>
      </c>
      <c r="AB1084" s="413">
        <f t="shared" si="334"/>
        <v>0</v>
      </c>
      <c r="AC1084" s="413">
        <f t="shared" si="334"/>
        <v>0</v>
      </c>
      <c r="AD1084" s="413">
        <f t="shared" si="334"/>
        <v>0</v>
      </c>
      <c r="AE1084" s="413">
        <f t="shared" si="334"/>
        <v>0</v>
      </c>
      <c r="AF1084" s="413">
        <f t="shared" si="334"/>
        <v>0</v>
      </c>
      <c r="AG1084" s="413">
        <f t="shared" si="334"/>
        <v>0</v>
      </c>
      <c r="AH1084" s="413">
        <f t="shared" si="334"/>
        <v>0</v>
      </c>
      <c r="AI1084" s="413">
        <f t="shared" si="334"/>
        <v>0</v>
      </c>
      <c r="AJ1084" s="413">
        <f t="shared" si="334"/>
        <v>0</v>
      </c>
      <c r="AK1084" s="413">
        <f t="shared" si="334"/>
        <v>0</v>
      </c>
      <c r="AL1084" s="413">
        <f t="shared" si="334"/>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348</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 t="shared" ref="Y1087:AL1087" si="335">Y1086</f>
        <v>0</v>
      </c>
      <c r="Z1087" s="413">
        <f t="shared" si="335"/>
        <v>0</v>
      </c>
      <c r="AA1087" s="413">
        <f t="shared" si="335"/>
        <v>0</v>
      </c>
      <c r="AB1087" s="413">
        <f t="shared" si="335"/>
        <v>0</v>
      </c>
      <c r="AC1087" s="413">
        <f t="shared" si="335"/>
        <v>0</v>
      </c>
      <c r="AD1087" s="413">
        <f t="shared" si="335"/>
        <v>0</v>
      </c>
      <c r="AE1087" s="413">
        <f t="shared" si="335"/>
        <v>0</v>
      </c>
      <c r="AF1087" s="413">
        <f t="shared" si="335"/>
        <v>0</v>
      </c>
      <c r="AG1087" s="413">
        <f t="shared" si="335"/>
        <v>0</v>
      </c>
      <c r="AH1087" s="413">
        <f t="shared" si="335"/>
        <v>0</v>
      </c>
      <c r="AI1087" s="413">
        <f t="shared" si="335"/>
        <v>0</v>
      </c>
      <c r="AJ1087" s="413">
        <f t="shared" si="335"/>
        <v>0</v>
      </c>
      <c r="AK1087" s="413">
        <f t="shared" si="335"/>
        <v>0</v>
      </c>
      <c r="AL1087" s="413">
        <f t="shared" si="335"/>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348</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 t="shared" ref="Y1090:AL1090" si="336">Y1089</f>
        <v>0</v>
      </c>
      <c r="Z1090" s="413">
        <f t="shared" si="336"/>
        <v>0</v>
      </c>
      <c r="AA1090" s="413">
        <f t="shared" si="336"/>
        <v>0</v>
      </c>
      <c r="AB1090" s="413">
        <f t="shared" si="336"/>
        <v>0</v>
      </c>
      <c r="AC1090" s="413">
        <f t="shared" si="336"/>
        <v>0</v>
      </c>
      <c r="AD1090" s="413">
        <f t="shared" si="336"/>
        <v>0</v>
      </c>
      <c r="AE1090" s="413">
        <f t="shared" si="336"/>
        <v>0</v>
      </c>
      <c r="AF1090" s="413">
        <f t="shared" si="336"/>
        <v>0</v>
      </c>
      <c r="AG1090" s="413">
        <f t="shared" si="336"/>
        <v>0</v>
      </c>
      <c r="AH1090" s="413">
        <f t="shared" si="336"/>
        <v>0</v>
      </c>
      <c r="AI1090" s="413">
        <f t="shared" si="336"/>
        <v>0</v>
      </c>
      <c r="AJ1090" s="413">
        <f t="shared" si="336"/>
        <v>0</v>
      </c>
      <c r="AK1090" s="413">
        <f t="shared" si="336"/>
        <v>0</v>
      </c>
      <c r="AL1090" s="413">
        <f t="shared" si="336"/>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348</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 t="shared" ref="Y1093:AL1093" si="337">Y1092</f>
        <v>0</v>
      </c>
      <c r="Z1093" s="413">
        <f t="shared" si="337"/>
        <v>0</v>
      </c>
      <c r="AA1093" s="413">
        <f t="shared" si="337"/>
        <v>0</v>
      </c>
      <c r="AB1093" s="413">
        <f t="shared" si="337"/>
        <v>0</v>
      </c>
      <c r="AC1093" s="413">
        <f t="shared" si="337"/>
        <v>0</v>
      </c>
      <c r="AD1093" s="413">
        <f t="shared" si="337"/>
        <v>0</v>
      </c>
      <c r="AE1093" s="413">
        <f t="shared" si="337"/>
        <v>0</v>
      </c>
      <c r="AF1093" s="413">
        <f t="shared" si="337"/>
        <v>0</v>
      </c>
      <c r="AG1093" s="413">
        <f t="shared" si="337"/>
        <v>0</v>
      </c>
      <c r="AH1093" s="413">
        <f t="shared" si="337"/>
        <v>0</v>
      </c>
      <c r="AI1093" s="413">
        <f t="shared" si="337"/>
        <v>0</v>
      </c>
      <c r="AJ1093" s="413">
        <f t="shared" si="337"/>
        <v>0</v>
      </c>
      <c r="AK1093" s="413">
        <f t="shared" si="337"/>
        <v>0</v>
      </c>
      <c r="AL1093" s="413">
        <f t="shared" si="337"/>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348</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 t="shared" ref="Y1096:AL1096" si="338">Y1095</f>
        <v>0</v>
      </c>
      <c r="Z1096" s="413">
        <f t="shared" si="338"/>
        <v>0</v>
      </c>
      <c r="AA1096" s="413">
        <f t="shared" si="338"/>
        <v>0</v>
      </c>
      <c r="AB1096" s="413">
        <f t="shared" si="338"/>
        <v>0</v>
      </c>
      <c r="AC1096" s="413">
        <f t="shared" si="338"/>
        <v>0</v>
      </c>
      <c r="AD1096" s="413">
        <f t="shared" si="338"/>
        <v>0</v>
      </c>
      <c r="AE1096" s="413">
        <f t="shared" si="338"/>
        <v>0</v>
      </c>
      <c r="AF1096" s="413">
        <f t="shared" si="338"/>
        <v>0</v>
      </c>
      <c r="AG1096" s="413">
        <f t="shared" si="338"/>
        <v>0</v>
      </c>
      <c r="AH1096" s="413">
        <f t="shared" si="338"/>
        <v>0</v>
      </c>
      <c r="AI1096" s="413">
        <f t="shared" si="338"/>
        <v>0</v>
      </c>
      <c r="AJ1096" s="413">
        <f t="shared" si="338"/>
        <v>0</v>
      </c>
      <c r="AK1096" s="413">
        <f t="shared" si="338"/>
        <v>0</v>
      </c>
      <c r="AL1096" s="413">
        <f t="shared" si="338"/>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348</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 t="shared" ref="Y1099:AL1099" si="339">Y1098</f>
        <v>0</v>
      </c>
      <c r="Z1099" s="413">
        <f t="shared" si="339"/>
        <v>0</v>
      </c>
      <c r="AA1099" s="413">
        <f t="shared" si="339"/>
        <v>0</v>
      </c>
      <c r="AB1099" s="413">
        <f t="shared" si="339"/>
        <v>0</v>
      </c>
      <c r="AC1099" s="413">
        <f t="shared" si="339"/>
        <v>0</v>
      </c>
      <c r="AD1099" s="413">
        <f t="shared" si="339"/>
        <v>0</v>
      </c>
      <c r="AE1099" s="413">
        <f t="shared" si="339"/>
        <v>0</v>
      </c>
      <c r="AF1099" s="413">
        <f t="shared" si="339"/>
        <v>0</v>
      </c>
      <c r="AG1099" s="413">
        <f t="shared" si="339"/>
        <v>0</v>
      </c>
      <c r="AH1099" s="413">
        <f t="shared" si="339"/>
        <v>0</v>
      </c>
      <c r="AI1099" s="413">
        <f t="shared" si="339"/>
        <v>0.1</v>
      </c>
      <c r="AJ1099" s="413">
        <f t="shared" si="339"/>
        <v>0</v>
      </c>
      <c r="AK1099" s="413">
        <f t="shared" si="339"/>
        <v>0</v>
      </c>
      <c r="AL1099" s="413">
        <f t="shared" si="339"/>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348</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 t="shared" ref="Y1102:AL1102" si="340">Y1101</f>
        <v>0</v>
      </c>
      <c r="Z1102" s="413">
        <f t="shared" si="340"/>
        <v>0</v>
      </c>
      <c r="AA1102" s="413">
        <f t="shared" si="340"/>
        <v>0</v>
      </c>
      <c r="AB1102" s="413">
        <f t="shared" si="340"/>
        <v>0</v>
      </c>
      <c r="AC1102" s="413">
        <f t="shared" si="340"/>
        <v>0</v>
      </c>
      <c r="AD1102" s="413">
        <f t="shared" si="340"/>
        <v>0</v>
      </c>
      <c r="AE1102" s="413">
        <f t="shared" si="340"/>
        <v>0</v>
      </c>
      <c r="AF1102" s="413">
        <f t="shared" si="340"/>
        <v>0</v>
      </c>
      <c r="AG1102" s="413">
        <f t="shared" si="340"/>
        <v>0</v>
      </c>
      <c r="AH1102" s="413">
        <f t="shared" si="340"/>
        <v>0</v>
      </c>
      <c r="AI1102" s="413">
        <f t="shared" si="340"/>
        <v>0</v>
      </c>
      <c r="AJ1102" s="413">
        <f t="shared" si="340"/>
        <v>0</v>
      </c>
      <c r="AK1102" s="413">
        <f t="shared" si="340"/>
        <v>0</v>
      </c>
      <c r="AL1102" s="413">
        <f t="shared" si="340"/>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348</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 t="shared" ref="Y1105:AL1105" si="341">Y1104</f>
        <v>0</v>
      </c>
      <c r="Z1105" s="413">
        <f t="shared" si="341"/>
        <v>0</v>
      </c>
      <c r="AA1105" s="413">
        <f t="shared" si="341"/>
        <v>0</v>
      </c>
      <c r="AB1105" s="413">
        <f t="shared" si="341"/>
        <v>0</v>
      </c>
      <c r="AC1105" s="413">
        <f t="shared" si="341"/>
        <v>0</v>
      </c>
      <c r="AD1105" s="413">
        <f t="shared" si="341"/>
        <v>0</v>
      </c>
      <c r="AE1105" s="413">
        <f t="shared" si="341"/>
        <v>0</v>
      </c>
      <c r="AF1105" s="413">
        <f t="shared" si="341"/>
        <v>0</v>
      </c>
      <c r="AG1105" s="413">
        <f t="shared" si="341"/>
        <v>0</v>
      </c>
      <c r="AH1105" s="413">
        <f t="shared" si="341"/>
        <v>0</v>
      </c>
      <c r="AI1105" s="413">
        <f t="shared" si="341"/>
        <v>0</v>
      </c>
      <c r="AJ1105" s="413">
        <f t="shared" si="341"/>
        <v>0</v>
      </c>
      <c r="AK1105" s="413">
        <f t="shared" si="341"/>
        <v>0</v>
      </c>
      <c r="AL1105" s="413">
        <f t="shared" si="341"/>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348</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 t="shared" ref="Y1108:AL1108" si="342">Y1107</f>
        <v>0</v>
      </c>
      <c r="Z1108" s="413">
        <f t="shared" si="342"/>
        <v>0</v>
      </c>
      <c r="AA1108" s="413">
        <f t="shared" si="342"/>
        <v>0</v>
      </c>
      <c r="AB1108" s="413">
        <f t="shared" si="342"/>
        <v>0</v>
      </c>
      <c r="AC1108" s="413">
        <f t="shared" si="342"/>
        <v>0</v>
      </c>
      <c r="AD1108" s="413">
        <f t="shared" si="342"/>
        <v>0</v>
      </c>
      <c r="AE1108" s="413">
        <f t="shared" si="342"/>
        <v>0</v>
      </c>
      <c r="AF1108" s="413">
        <f t="shared" si="342"/>
        <v>0</v>
      </c>
      <c r="AG1108" s="413">
        <f t="shared" si="342"/>
        <v>0</v>
      </c>
      <c r="AH1108" s="413">
        <f t="shared" si="342"/>
        <v>0</v>
      </c>
      <c r="AI1108" s="413">
        <f t="shared" si="342"/>
        <v>0</v>
      </c>
      <c r="AJ1108" s="413">
        <f t="shared" si="342"/>
        <v>0</v>
      </c>
      <c r="AK1108" s="413">
        <f t="shared" si="342"/>
        <v>0</v>
      </c>
      <c r="AL1108" s="413">
        <f t="shared" si="342"/>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349</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350</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351</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355</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3">SUM(Y1114:AL1114)</f>
        <v>0</v>
      </c>
    </row>
    <row r="1115" spans="1:39">
      <c r="B1115" s="326" t="s">
        <v>356</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3"/>
        <v>0</v>
      </c>
    </row>
    <row r="1116" spans="1:39">
      <c r="B1116" s="326" t="s">
        <v>357</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3"/>
        <v>0</v>
      </c>
    </row>
    <row r="1117" spans="1:39">
      <c r="B1117" s="326" t="s">
        <v>358</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3"/>
        <v>0</v>
      </c>
    </row>
    <row r="1118" spans="1:39">
      <c r="B1118" s="326" t="s">
        <v>359</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4">Y212*Y1113</f>
        <v>0</v>
      </c>
      <c r="Z1118" s="380">
        <f t="shared" si="344"/>
        <v>0</v>
      </c>
      <c r="AA1118" s="380">
        <f t="shared" si="344"/>
        <v>0</v>
      </c>
      <c r="AB1118" s="380">
        <f t="shared" si="344"/>
        <v>0</v>
      </c>
      <c r="AC1118" s="380">
        <f t="shared" si="344"/>
        <v>0</v>
      </c>
      <c r="AD1118" s="380">
        <f t="shared" si="344"/>
        <v>0</v>
      </c>
      <c r="AE1118" s="380">
        <f t="shared" si="344"/>
        <v>0</v>
      </c>
      <c r="AF1118" s="380">
        <f t="shared" si="344"/>
        <v>0</v>
      </c>
      <c r="AG1118" s="380">
        <f t="shared" si="344"/>
        <v>0</v>
      </c>
      <c r="AH1118" s="380">
        <f t="shared" si="344"/>
        <v>0</v>
      </c>
      <c r="AI1118" s="380">
        <f t="shared" si="344"/>
        <v>0</v>
      </c>
      <c r="AJ1118" s="380">
        <f t="shared" si="344"/>
        <v>0</v>
      </c>
      <c r="AK1118" s="380">
        <f t="shared" si="344"/>
        <v>0</v>
      </c>
      <c r="AL1118" s="380">
        <f t="shared" si="344"/>
        <v>0</v>
      </c>
      <c r="AM1118" s="631">
        <f t="shared" si="343"/>
        <v>0</v>
      </c>
    </row>
    <row r="1119" spans="1:39">
      <c r="B1119" s="326" t="s">
        <v>360</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5">Y395*Y1113</f>
        <v>0</v>
      </c>
      <c r="Z1119" s="380">
        <f t="shared" si="345"/>
        <v>0</v>
      </c>
      <c r="AA1119" s="380">
        <f t="shared" si="345"/>
        <v>0</v>
      </c>
      <c r="AB1119" s="380">
        <f t="shared" si="345"/>
        <v>0</v>
      </c>
      <c r="AC1119" s="380">
        <f t="shared" si="345"/>
        <v>0</v>
      </c>
      <c r="AD1119" s="380">
        <f t="shared" si="345"/>
        <v>0</v>
      </c>
      <c r="AE1119" s="380">
        <f t="shared" si="345"/>
        <v>0</v>
      </c>
      <c r="AF1119" s="380">
        <f t="shared" si="345"/>
        <v>0</v>
      </c>
      <c r="AG1119" s="380">
        <f t="shared" si="345"/>
        <v>0</v>
      </c>
      <c r="AH1119" s="380">
        <f t="shared" si="345"/>
        <v>0</v>
      </c>
      <c r="AI1119" s="380">
        <f t="shared" si="345"/>
        <v>0</v>
      </c>
      <c r="AJ1119" s="380">
        <f t="shared" si="345"/>
        <v>0</v>
      </c>
      <c r="AK1119" s="380">
        <f t="shared" si="345"/>
        <v>0</v>
      </c>
      <c r="AL1119" s="380">
        <f t="shared" si="345"/>
        <v>0</v>
      </c>
      <c r="AM1119" s="631">
        <f t="shared" si="343"/>
        <v>0</v>
      </c>
    </row>
    <row r="1120" spans="1:39">
      <c r="B1120" s="326" t="s">
        <v>361</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6">Y578*Y1113</f>
        <v>0</v>
      </c>
      <c r="Z1120" s="380">
        <f t="shared" si="346"/>
        <v>0</v>
      </c>
      <c r="AA1120" s="380">
        <f t="shared" si="346"/>
        <v>0</v>
      </c>
      <c r="AB1120" s="380">
        <f t="shared" si="346"/>
        <v>0</v>
      </c>
      <c r="AC1120" s="380">
        <f t="shared" si="346"/>
        <v>0</v>
      </c>
      <c r="AD1120" s="380">
        <f t="shared" si="346"/>
        <v>0</v>
      </c>
      <c r="AE1120" s="380">
        <f t="shared" si="346"/>
        <v>0</v>
      </c>
      <c r="AF1120" s="380">
        <f t="shared" si="346"/>
        <v>0</v>
      </c>
      <c r="AG1120" s="380">
        <f t="shared" si="346"/>
        <v>0</v>
      </c>
      <c r="AH1120" s="380">
        <f t="shared" si="346"/>
        <v>0</v>
      </c>
      <c r="AI1120" s="380">
        <f t="shared" si="346"/>
        <v>0</v>
      </c>
      <c r="AJ1120" s="380">
        <f t="shared" si="346"/>
        <v>0</v>
      </c>
      <c r="AK1120" s="380">
        <f t="shared" si="346"/>
        <v>0</v>
      </c>
      <c r="AL1120" s="380">
        <f t="shared" si="346"/>
        <v>0</v>
      </c>
      <c r="AM1120" s="631">
        <f t="shared" si="343"/>
        <v>0</v>
      </c>
    </row>
    <row r="1121" spans="2:39">
      <c r="B1121" s="326" t="s">
        <v>362</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7">Y761*Y1113</f>
        <v>0</v>
      </c>
      <c r="Z1121" s="380">
        <f t="shared" si="347"/>
        <v>0</v>
      </c>
      <c r="AA1121" s="380">
        <f t="shared" si="347"/>
        <v>0</v>
      </c>
      <c r="AB1121" s="380">
        <f t="shared" si="347"/>
        <v>0</v>
      </c>
      <c r="AC1121" s="380">
        <f t="shared" si="347"/>
        <v>0</v>
      </c>
      <c r="AD1121" s="380">
        <f t="shared" si="347"/>
        <v>0</v>
      </c>
      <c r="AE1121" s="380">
        <f t="shared" si="347"/>
        <v>0</v>
      </c>
      <c r="AF1121" s="380">
        <f t="shared" si="347"/>
        <v>0</v>
      </c>
      <c r="AG1121" s="380">
        <f t="shared" si="347"/>
        <v>0</v>
      </c>
      <c r="AH1121" s="380">
        <f t="shared" si="347"/>
        <v>0</v>
      </c>
      <c r="AI1121" s="380">
        <f t="shared" si="347"/>
        <v>0</v>
      </c>
      <c r="AJ1121" s="380">
        <f t="shared" si="347"/>
        <v>0</v>
      </c>
      <c r="AK1121" s="380">
        <f t="shared" si="347"/>
        <v>0</v>
      </c>
      <c r="AL1121" s="380">
        <f t="shared" si="347"/>
        <v>0</v>
      </c>
      <c r="AM1121" s="631">
        <f t="shared" si="343"/>
        <v>0</v>
      </c>
    </row>
    <row r="1122" spans="2:39">
      <c r="B1122" s="326" t="s">
        <v>363</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8">Y944*Y1113</f>
        <v>0</v>
      </c>
      <c r="Z1122" s="380">
        <f t="shared" si="348"/>
        <v>0</v>
      </c>
      <c r="AA1122" s="380">
        <f t="shared" si="348"/>
        <v>0</v>
      </c>
      <c r="AB1122" s="380">
        <f t="shared" si="348"/>
        <v>0</v>
      </c>
      <c r="AC1122" s="380">
        <f t="shared" si="348"/>
        <v>0</v>
      </c>
      <c r="AD1122" s="380">
        <f t="shared" si="348"/>
        <v>0</v>
      </c>
      <c r="AE1122" s="380">
        <f t="shared" si="348"/>
        <v>0</v>
      </c>
      <c r="AF1122" s="380">
        <f t="shared" si="348"/>
        <v>0</v>
      </c>
      <c r="AG1122" s="380">
        <f t="shared" si="348"/>
        <v>0</v>
      </c>
      <c r="AH1122" s="380">
        <f t="shared" si="348"/>
        <v>0</v>
      </c>
      <c r="AI1122" s="380">
        <f t="shared" si="348"/>
        <v>0</v>
      </c>
      <c r="AJ1122" s="380">
        <f t="shared" si="348"/>
        <v>0</v>
      </c>
      <c r="AK1122" s="380">
        <f t="shared" si="348"/>
        <v>0</v>
      </c>
      <c r="AL1122" s="380">
        <f t="shared" si="348"/>
        <v>0</v>
      </c>
      <c r="AM1122" s="631">
        <f t="shared" si="343"/>
        <v>0</v>
      </c>
    </row>
    <row r="1123" spans="2:39">
      <c r="B1123" s="326" t="s">
        <v>364</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9">AA1110*AA1113</f>
        <v>0</v>
      </c>
      <c r="AB1123" s="380">
        <f t="shared" si="349"/>
        <v>0</v>
      </c>
      <c r="AC1123" s="380">
        <f t="shared" si="349"/>
        <v>0</v>
      </c>
      <c r="AD1123" s="380">
        <f t="shared" si="349"/>
        <v>0</v>
      </c>
      <c r="AE1123" s="380">
        <f t="shared" si="349"/>
        <v>0</v>
      </c>
      <c r="AF1123" s="380">
        <f t="shared" si="349"/>
        <v>0</v>
      </c>
      <c r="AG1123" s="380">
        <f t="shared" si="349"/>
        <v>0</v>
      </c>
      <c r="AH1123" s="380">
        <f t="shared" si="349"/>
        <v>0</v>
      </c>
      <c r="AI1123" s="380">
        <f t="shared" si="349"/>
        <v>0</v>
      </c>
      <c r="AJ1123" s="380">
        <f t="shared" si="349"/>
        <v>0</v>
      </c>
      <c r="AK1123" s="380">
        <f t="shared" si="349"/>
        <v>0</v>
      </c>
      <c r="AL1123" s="380">
        <f t="shared" si="349"/>
        <v>0</v>
      </c>
      <c r="AM1123" s="631">
        <f t="shared" si="343"/>
        <v>0</v>
      </c>
    </row>
    <row r="1124" spans="2:39" ht="15.75">
      <c r="B1124" s="351" t="s">
        <v>354</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50">SUM(Z1114:Z1123)</f>
        <v>0</v>
      </c>
      <c r="AA1124" s="348">
        <f t="shared" si="350"/>
        <v>0</v>
      </c>
      <c r="AB1124" s="348">
        <f t="shared" si="350"/>
        <v>0</v>
      </c>
      <c r="AC1124" s="348">
        <f t="shared" si="350"/>
        <v>0</v>
      </c>
      <c r="AD1124" s="348">
        <f t="shared" si="350"/>
        <v>0</v>
      </c>
      <c r="AE1124" s="348">
        <f t="shared" si="350"/>
        <v>0</v>
      </c>
      <c r="AF1124" s="348">
        <f>SUM(AF1114:AF1123)</f>
        <v>0</v>
      </c>
      <c r="AG1124" s="348">
        <f t="shared" ref="AG1124:AL1124" si="351">SUM(AG1114:AG1123)</f>
        <v>0</v>
      </c>
      <c r="AH1124" s="348">
        <f t="shared" si="351"/>
        <v>0</v>
      </c>
      <c r="AI1124" s="348">
        <f t="shared" si="351"/>
        <v>0</v>
      </c>
      <c r="AJ1124" s="348">
        <f t="shared" si="351"/>
        <v>0</v>
      </c>
      <c r="AK1124" s="348">
        <f t="shared" si="351"/>
        <v>0</v>
      </c>
      <c r="AL1124" s="348">
        <f t="shared" si="351"/>
        <v>0</v>
      </c>
      <c r="AM1124" s="409">
        <f>SUM(AM1114:AM1123)</f>
        <v>0</v>
      </c>
    </row>
    <row r="1125" spans="2:39" ht="15.75">
      <c r="B1125" s="351" t="s">
        <v>353</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52">Z1111*Z1113</f>
        <v>0</v>
      </c>
      <c r="AA1125" s="349">
        <f>AA1111*AA1113</f>
        <v>0</v>
      </c>
      <c r="AB1125" s="349">
        <f t="shared" si="352"/>
        <v>0</v>
      </c>
      <c r="AC1125" s="349">
        <f t="shared" si="352"/>
        <v>0</v>
      </c>
      <c r="AD1125" s="349">
        <f t="shared" si="352"/>
        <v>0</v>
      </c>
      <c r="AE1125" s="349">
        <f t="shared" si="352"/>
        <v>0</v>
      </c>
      <c r="AF1125" s="349">
        <f t="shared" ref="AF1125:AL1125" si="353">AF1111*AF1113</f>
        <v>0</v>
      </c>
      <c r="AG1125" s="349">
        <f t="shared" si="353"/>
        <v>0</v>
      </c>
      <c r="AH1125" s="349">
        <f t="shared" si="353"/>
        <v>0</v>
      </c>
      <c r="AI1125" s="349">
        <f t="shared" si="353"/>
        <v>0</v>
      </c>
      <c r="AJ1125" s="349">
        <f t="shared" si="353"/>
        <v>0</v>
      </c>
      <c r="AK1125" s="349">
        <f t="shared" si="353"/>
        <v>0</v>
      </c>
      <c r="AL1125" s="349">
        <f t="shared" si="353"/>
        <v>0</v>
      </c>
      <c r="AM1125" s="409">
        <f>SUM(Y1125:AL1125)</f>
        <v>0</v>
      </c>
    </row>
    <row r="1126" spans="2:39" ht="15.75">
      <c r="B1126" s="351" t="s">
        <v>352</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594</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529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399" location="'5.  2015-2020 LRAM'!A1" display="Return to top" xr:uid="{00000000-0004-0000-0A00-000007000000}"/>
    <hyperlink ref="D765" location="'5.  2015-2020 LRAM'!A1" display="Return to top" xr:uid="{00000000-0004-0000-0A00-000008000000}"/>
    <hyperlink ref="D948" location="'5.  2015-2020 LRAM'!A1" display="Return to top" xr:uid="{00000000-0004-0000-0A00-000009000000}"/>
    <hyperlink ref="B1130" location="'5.  2015-2020 LRAM'!A1" display="Return to top" xr:uid="{00000000-0004-0000-0A00-00000A000000}"/>
    <hyperlink ref="D216"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ignoredErrors>
    <ignoredError sqref="N81:N101 N52:N77 N150:O195 E150:F177 N119:N149 D221:M221 O221:X221 A230:X244 D264:AA266 D263:X263 Z263:AA263"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H71" zoomScale="90" zoomScaleNormal="90" workbookViewId="0">
      <selection activeCell="I90" sqref="I90:N101"/>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554</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508</v>
      </c>
      <c r="C8" s="813" t="s">
        <v>679</v>
      </c>
      <c r="D8" s="813"/>
      <c r="E8" s="813"/>
      <c r="F8" s="813"/>
      <c r="G8" s="813"/>
      <c r="H8" s="813"/>
      <c r="I8" s="813"/>
      <c r="J8" s="813"/>
      <c r="K8" s="813"/>
      <c r="L8" s="813"/>
      <c r="M8" s="813"/>
      <c r="N8" s="813"/>
      <c r="O8" s="813"/>
      <c r="P8" s="813"/>
      <c r="Q8" s="813"/>
      <c r="R8" s="813"/>
      <c r="S8" s="813"/>
      <c r="T8" s="107"/>
      <c r="U8" s="107"/>
      <c r="V8" s="107"/>
      <c r="W8" s="107"/>
    </row>
    <row r="9" spans="1:28" s="9" customFormat="1" ht="45" customHeight="1">
      <c r="B9" s="57"/>
      <c r="C9" s="813" t="s">
        <v>567</v>
      </c>
      <c r="D9" s="813"/>
      <c r="E9" s="813"/>
      <c r="F9" s="813"/>
      <c r="G9" s="813"/>
      <c r="H9" s="813"/>
      <c r="I9" s="813"/>
      <c r="J9" s="813"/>
      <c r="K9" s="813"/>
      <c r="L9" s="813"/>
      <c r="M9" s="813"/>
      <c r="N9" s="813"/>
      <c r="O9" s="813"/>
      <c r="P9" s="813"/>
      <c r="Q9" s="813"/>
      <c r="R9" s="813"/>
      <c r="S9" s="813"/>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12" t="s">
        <v>236</v>
      </c>
      <c r="C12" s="812"/>
      <c r="D12" s="183"/>
      <c r="E12" s="184" t="s">
        <v>237</v>
      </c>
      <c r="F12" s="52"/>
      <c r="G12" s="52"/>
      <c r="H12" s="45"/>
      <c r="I12" s="52"/>
      <c r="K12" s="594" t="s">
        <v>538</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475</v>
      </c>
      <c r="D14" s="205"/>
      <c r="E14" s="206" t="s">
        <v>62</v>
      </c>
      <c r="F14" s="206" t="s">
        <v>497</v>
      </c>
      <c r="G14" s="206" t="s">
        <v>63</v>
      </c>
      <c r="H14" s="206" t="s">
        <v>64</v>
      </c>
      <c r="I14" s="206" t="str">
        <f>'1.  LRAMVA Summary'!D50</f>
        <v>Residential</v>
      </c>
      <c r="J14" s="206" t="str">
        <f>'1.  LRAMVA Summary'!E50</f>
        <v>General Service &lt;50 kW</v>
      </c>
      <c r="K14" s="206" t="str">
        <f>'1.  LRAMVA Summary'!F50</f>
        <v>General Service 50 - 2,999 kW</v>
      </c>
      <c r="L14" s="206" t="str">
        <f>'1.  LRAMVA Summary'!G50</f>
        <v>General Service 3,000 - 4,999 kW</v>
      </c>
      <c r="M14" s="206" t="str">
        <f>'1.  LRAMVA Summary'!H50</f>
        <v>Sentinel Lighting</v>
      </c>
      <c r="N14" s="206" t="str">
        <f>'1.  LRAMVA Summary'!I50</f>
        <v>Street Lighting</v>
      </c>
      <c r="O14" s="206" t="str">
        <f>'1.  LRAMVA Summary'!J50</f>
        <v>Unmetered Scattered Load</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464</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428</v>
      </c>
      <c r="F29" s="227"/>
      <c r="G29" s="228"/>
      <c r="H29" s="229"/>
      <c r="I29" s="230">
        <f t="shared" ref="I29:O29" si="3">I27+I28</f>
        <v>0</v>
      </c>
      <c r="J29" s="230">
        <f t="shared" si="3"/>
        <v>0</v>
      </c>
      <c r="K29" s="230">
        <f t="shared" si="3"/>
        <v>0</v>
      </c>
      <c r="L29" s="230">
        <f t="shared" si="3"/>
        <v>0</v>
      </c>
      <c r="M29" s="230">
        <f t="shared" si="3"/>
        <v>0</v>
      </c>
      <c r="N29" s="230">
        <f t="shared" si="3"/>
        <v>0</v>
      </c>
      <c r="O29" s="230">
        <f t="shared" si="3"/>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v>1.0999999999999999E-2</v>
      </c>
      <c r="D42" s="208"/>
      <c r="E42" s="218" t="s">
        <v>465</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c r="D44" s="208"/>
      <c r="E44" s="227" t="s">
        <v>429</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c r="D46" s="208"/>
      <c r="E46" s="216">
        <v>41306</v>
      </c>
      <c r="F46" s="216" t="s">
        <v>180</v>
      </c>
      <c r="G46" s="217" t="s">
        <v>65</v>
      </c>
      <c r="H46" s="231">
        <f>C$23/12</f>
        <v>1.225E-3</v>
      </c>
      <c r="I46" s="232">
        <f>(SUM('1.  LRAMVA Summary'!D$52:D$57)+SUM('1.  LRAMVA Summary'!D$58:D$59)*(MONTH($E46)-1)/12)*$H46</f>
        <v>3.2059512290682672</v>
      </c>
      <c r="J46" s="232">
        <f>(SUM('1.  LRAMVA Summary'!E$52:E$57)+SUM('1.  LRAMVA Summary'!E$58:E$59)*(MONTH($E46)-1)/12)*$H46</f>
        <v>2.4498848371079274</v>
      </c>
      <c r="K46" s="232">
        <f>(SUM('1.  LRAMVA Summary'!F$52:F$57)+SUM('1.  LRAMVA Summary'!F$58:F$59)*(MONTH($E46)-1)/12)*$H46</f>
        <v>1.3234114093139169</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6.9792474754901113</v>
      </c>
    </row>
    <row r="47" spans="2:23" s="9" customFormat="1">
      <c r="B47" s="215" t="s">
        <v>85</v>
      </c>
      <c r="C47" s="235"/>
      <c r="D47" s="208"/>
      <c r="E47" s="216">
        <v>41334</v>
      </c>
      <c r="F47" s="216" t="s">
        <v>180</v>
      </c>
      <c r="G47" s="217" t="s">
        <v>65</v>
      </c>
      <c r="H47" s="231">
        <f>C$23/12</f>
        <v>1.225E-3</v>
      </c>
      <c r="I47" s="232">
        <f>(SUM('1.  LRAMVA Summary'!D$52:D$57)+SUM('1.  LRAMVA Summary'!D$58:D$59)*(MONTH($E47)-1)/12)*$H47</f>
        <v>6.4119024581365345</v>
      </c>
      <c r="J47" s="232">
        <f>(SUM('1.  LRAMVA Summary'!E$52:E$57)+SUM('1.  LRAMVA Summary'!E$58:E$59)*(MONTH($E47)-1)/12)*$H47</f>
        <v>4.8997696742158547</v>
      </c>
      <c r="K47" s="232">
        <f>(SUM('1.  LRAMVA Summary'!F$52:F$57)+SUM('1.  LRAMVA Summary'!F$58:F$59)*(MONTH($E47)-1)/12)*$H47</f>
        <v>2.6468228186278338</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13.958494950980223</v>
      </c>
    </row>
    <row r="48" spans="2:23" s="9" customFormat="1">
      <c r="B48" s="215" t="s">
        <v>86</v>
      </c>
      <c r="C48" s="235"/>
      <c r="D48" s="208"/>
      <c r="E48" s="216">
        <v>41365</v>
      </c>
      <c r="F48" s="216" t="s">
        <v>180</v>
      </c>
      <c r="G48" s="217" t="s">
        <v>66</v>
      </c>
      <c r="H48" s="234">
        <f>C$24/12</f>
        <v>1.225E-3</v>
      </c>
      <c r="I48" s="232">
        <f>(SUM('1.  LRAMVA Summary'!D$52:D$57)+SUM('1.  LRAMVA Summary'!D$58:D$59)*(MONTH($E48)-1)/12)*$H48</f>
        <v>9.6178536872047999</v>
      </c>
      <c r="J48" s="232">
        <f>(SUM('1.  LRAMVA Summary'!E$52:E$57)+SUM('1.  LRAMVA Summary'!E$58:E$59)*(MONTH($E48)-1)/12)*$H48</f>
        <v>7.3496545113237834</v>
      </c>
      <c r="K48" s="232">
        <f>(SUM('1.  LRAMVA Summary'!F$52:F$57)+SUM('1.  LRAMVA Summary'!F$58:F$59)*(MONTH($E48)-1)/12)*$H48</f>
        <v>3.9702342279417504</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20.937742426470336</v>
      </c>
    </row>
    <row r="49" spans="1:23" s="9" customFormat="1">
      <c r="B49" s="215" t="s">
        <v>87</v>
      </c>
      <c r="C49" s="235"/>
      <c r="D49" s="208"/>
      <c r="E49" s="216">
        <v>41395</v>
      </c>
      <c r="F49" s="216" t="s">
        <v>180</v>
      </c>
      <c r="G49" s="217" t="s">
        <v>66</v>
      </c>
      <c r="H49" s="231">
        <f>C$24/12</f>
        <v>1.225E-3</v>
      </c>
      <c r="I49" s="232">
        <f>(SUM('1.  LRAMVA Summary'!D$52:D$57)+SUM('1.  LRAMVA Summary'!D$58:D$59)*(MONTH($E49)-1)/12)*$H49</f>
        <v>12.823804916273069</v>
      </c>
      <c r="J49" s="232">
        <f>(SUM('1.  LRAMVA Summary'!E$52:E$57)+SUM('1.  LRAMVA Summary'!E$58:E$59)*(MONTH($E49)-1)/12)*$H49</f>
        <v>9.7995393484317095</v>
      </c>
      <c r="K49" s="232">
        <f>(SUM('1.  LRAMVA Summary'!F$52:F$57)+SUM('1.  LRAMVA Summary'!F$58:F$59)*(MONTH($E49)-1)/12)*$H49</f>
        <v>5.2936456372556675</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27.916989901960445</v>
      </c>
    </row>
    <row r="50" spans="1:23" s="9" customFormat="1">
      <c r="B50" s="215" t="s">
        <v>88</v>
      </c>
      <c r="C50" s="235"/>
      <c r="D50" s="208"/>
      <c r="E50" s="216">
        <v>41426</v>
      </c>
      <c r="F50" s="216" t="s">
        <v>180</v>
      </c>
      <c r="G50" s="217" t="s">
        <v>66</v>
      </c>
      <c r="H50" s="231">
        <f>C$24/12</f>
        <v>1.225E-3</v>
      </c>
      <c r="I50" s="232">
        <f>(SUM('1.  LRAMVA Summary'!D$52:D$57)+SUM('1.  LRAMVA Summary'!D$58:D$59)*(MONTH($E50)-1)/12)*$H50</f>
        <v>16.029756145341331</v>
      </c>
      <c r="J50" s="232">
        <f>(SUM('1.  LRAMVA Summary'!E$52:E$57)+SUM('1.  LRAMVA Summary'!E$58:E$59)*(MONTH($E50)-1)/12)*$H50</f>
        <v>12.249424185539638</v>
      </c>
      <c r="K50" s="232">
        <f>(SUM('1.  LRAMVA Summary'!F$52:F$57)+SUM('1.  LRAMVA Summary'!F$58:F$59)*(MONTH($E50)-1)/12)*$H50</f>
        <v>6.6170570465695846</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34.896237377450554</v>
      </c>
    </row>
    <row r="51" spans="1:23" s="9" customFormat="1">
      <c r="B51" s="215" t="s">
        <v>89</v>
      </c>
      <c r="C51" s="235"/>
      <c r="D51" s="208"/>
      <c r="E51" s="216">
        <v>41456</v>
      </c>
      <c r="F51" s="216" t="s">
        <v>180</v>
      </c>
      <c r="G51" s="217" t="s">
        <v>68</v>
      </c>
      <c r="H51" s="234">
        <f>C$25/12</f>
        <v>1.225E-3</v>
      </c>
      <c r="I51" s="232">
        <f>(SUM('1.  LRAMVA Summary'!D$52:D$57)+SUM('1.  LRAMVA Summary'!D$58:D$59)*(MONTH($E51)-1)/12)*$H51</f>
        <v>19.2357073744096</v>
      </c>
      <c r="J51" s="232">
        <f>(SUM('1.  LRAMVA Summary'!E$52:E$57)+SUM('1.  LRAMVA Summary'!E$58:E$59)*(MONTH($E51)-1)/12)*$H51</f>
        <v>14.699309022647567</v>
      </c>
      <c r="K51" s="232">
        <f>(SUM('1.  LRAMVA Summary'!F$52:F$57)+SUM('1.  LRAMVA Summary'!F$58:F$59)*(MONTH($E51)-1)/12)*$H51</f>
        <v>7.9404684558835008</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41.875484852940673</v>
      </c>
    </row>
    <row r="52" spans="1:23" s="9" customFormat="1">
      <c r="B52" s="215" t="s">
        <v>91</v>
      </c>
      <c r="C52" s="235"/>
      <c r="D52" s="208"/>
      <c r="E52" s="216">
        <v>41487</v>
      </c>
      <c r="F52" s="216" t="s">
        <v>180</v>
      </c>
      <c r="G52" s="217" t="s">
        <v>68</v>
      </c>
      <c r="H52" s="231">
        <f>C$25/12</f>
        <v>1.225E-3</v>
      </c>
      <c r="I52" s="232">
        <f>(SUM('1.  LRAMVA Summary'!D$52:D$57)+SUM('1.  LRAMVA Summary'!D$58:D$59)*(MONTH($E52)-1)/12)*$H52</f>
        <v>22.441658603477869</v>
      </c>
      <c r="J52" s="232">
        <f>(SUM('1.  LRAMVA Summary'!E$52:E$57)+SUM('1.  LRAMVA Summary'!E$58:E$59)*(MONTH($E52)-1)/12)*$H52</f>
        <v>17.149193859755492</v>
      </c>
      <c r="K52" s="232">
        <f>(SUM('1.  LRAMVA Summary'!F$52:F$57)+SUM('1.  LRAMVA Summary'!F$58:F$59)*(MONTH($E52)-1)/12)*$H52</f>
        <v>9.2638798651974188</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48.854732328430778</v>
      </c>
    </row>
    <row r="53" spans="1:23" s="9" customFormat="1">
      <c r="B53" s="215" t="s">
        <v>90</v>
      </c>
      <c r="C53" s="235"/>
      <c r="D53" s="208"/>
      <c r="E53" s="216">
        <v>41518</v>
      </c>
      <c r="F53" s="216" t="s">
        <v>180</v>
      </c>
      <c r="G53" s="217" t="s">
        <v>68</v>
      </c>
      <c r="H53" s="231">
        <f>C$25/12</f>
        <v>1.225E-3</v>
      </c>
      <c r="I53" s="232">
        <f>(SUM('1.  LRAMVA Summary'!D$52:D$57)+SUM('1.  LRAMVA Summary'!D$58:D$59)*(MONTH($E53)-1)/12)*$H53</f>
        <v>25.647609832546138</v>
      </c>
      <c r="J53" s="232">
        <f>(SUM('1.  LRAMVA Summary'!E$52:E$57)+SUM('1.  LRAMVA Summary'!E$58:E$59)*(MONTH($E53)-1)/12)*$H53</f>
        <v>19.599078696863419</v>
      </c>
      <c r="K53" s="232">
        <f>(SUM('1.  LRAMVA Summary'!F$52:F$57)+SUM('1.  LRAMVA Summary'!F$58:F$59)*(MONTH($E53)-1)/12)*$H53</f>
        <v>10.587291274511335</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55.83397980392089</v>
      </c>
    </row>
    <row r="54" spans="1:23" s="9" customFormat="1">
      <c r="B54" s="237" t="s">
        <v>92</v>
      </c>
      <c r="C54" s="238"/>
      <c r="D54" s="208"/>
      <c r="E54" s="216">
        <v>41548</v>
      </c>
      <c r="F54" s="216" t="s">
        <v>180</v>
      </c>
      <c r="G54" s="217" t="s">
        <v>69</v>
      </c>
      <c r="H54" s="234">
        <f>C$26/12</f>
        <v>1.225E-3</v>
      </c>
      <c r="I54" s="232">
        <f>(SUM('1.  LRAMVA Summary'!D$52:D$57)+SUM('1.  LRAMVA Summary'!D$58:D$59)*(MONTH($E54)-1)/12)*$H54</f>
        <v>28.8535610616144</v>
      </c>
      <c r="J54" s="232">
        <f>(SUM('1.  LRAMVA Summary'!E$52:E$57)+SUM('1.  LRAMVA Summary'!E$58:E$59)*(MONTH($E54)-1)/12)*$H54</f>
        <v>22.048963533971346</v>
      </c>
      <c r="K54" s="232">
        <f>(SUM('1.  LRAMVA Summary'!F$52:F$57)+SUM('1.  LRAMVA Summary'!F$58:F$59)*(MONTH($E54)-1)/12)*$H54</f>
        <v>11.910702683825253</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62.813227279410995</v>
      </c>
    </row>
    <row r="55" spans="1:23" s="9" customFormat="1">
      <c r="D55" s="208"/>
      <c r="E55" s="216">
        <v>41579</v>
      </c>
      <c r="F55" s="216" t="s">
        <v>180</v>
      </c>
      <c r="G55" s="217" t="s">
        <v>69</v>
      </c>
      <c r="H55" s="231">
        <f>C$26/12</f>
        <v>1.225E-3</v>
      </c>
      <c r="I55" s="232">
        <f>(SUM('1.  LRAMVA Summary'!D$52:D$57)+SUM('1.  LRAMVA Summary'!D$58:D$59)*(MONTH($E55)-1)/12)*$H55</f>
        <v>32.059512290682662</v>
      </c>
      <c r="J55" s="232">
        <f>(SUM('1.  LRAMVA Summary'!E$52:E$57)+SUM('1.  LRAMVA Summary'!E$58:E$59)*(MONTH($E55)-1)/12)*$H55</f>
        <v>24.498848371079276</v>
      </c>
      <c r="K55" s="232">
        <f>(SUM('1.  LRAMVA Summary'!F$52:F$57)+SUM('1.  LRAMVA Summary'!F$58:F$59)*(MONTH($E55)-1)/12)*$H55</f>
        <v>13.234114093139169</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69.792474754901107</v>
      </c>
    </row>
    <row r="56" spans="1:23" s="9" customFormat="1" ht="15.75">
      <c r="B56" s="185" t="s">
        <v>183</v>
      </c>
      <c r="C56" s="27"/>
      <c r="D56" s="208"/>
      <c r="E56" s="216">
        <v>41609</v>
      </c>
      <c r="F56" s="216" t="s">
        <v>180</v>
      </c>
      <c r="G56" s="217" t="s">
        <v>69</v>
      </c>
      <c r="H56" s="231">
        <f>C$26/12</f>
        <v>1.225E-3</v>
      </c>
      <c r="I56" s="232">
        <f>(SUM('1.  LRAMVA Summary'!D$52:D$57)+SUM('1.  LRAMVA Summary'!D$58:D$59)*(MONTH($E56)-1)/12)*$H56</f>
        <v>35.265463519750938</v>
      </c>
      <c r="J56" s="232">
        <f>(SUM('1.  LRAMVA Summary'!E$52:E$57)+SUM('1.  LRAMVA Summary'!E$58:E$59)*(MONTH($E56)-1)/12)*$H56</f>
        <v>26.9487332081872</v>
      </c>
      <c r="K56" s="232">
        <f>(SUM('1.  LRAMVA Summary'!F$52:F$57)+SUM('1.  LRAMVA Summary'!F$58:F$59)*(MONTH($E56)-1)/12)*$H56</f>
        <v>14.557525502453087</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76.771722230391219</v>
      </c>
    </row>
    <row r="57" spans="1:23" s="9" customFormat="1" ht="15.75" thickBot="1">
      <c r="B57" s="27"/>
      <c r="C57" s="27"/>
      <c r="D57" s="208"/>
      <c r="E57" s="218" t="s">
        <v>466</v>
      </c>
      <c r="F57" s="218"/>
      <c r="G57" s="219"/>
      <c r="H57" s="220"/>
      <c r="I57" s="221">
        <f>SUM(I44:I56)</f>
        <v>211.59278111850563</v>
      </c>
      <c r="J57" s="221">
        <f t="shared" ref="J57:O57" si="11">SUM(J44:J56)</f>
        <v>161.69239924912321</v>
      </c>
      <c r="K57" s="221">
        <f t="shared" si="11"/>
        <v>87.34515301471852</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460.63033338234732</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430</v>
      </c>
      <c r="F59" s="227"/>
      <c r="G59" s="228"/>
      <c r="H59" s="229"/>
      <c r="I59" s="230">
        <f>I57+I58</f>
        <v>211.59278111850563</v>
      </c>
      <c r="J59" s="230">
        <f t="shared" ref="J59:W59" si="13">J57+J58</f>
        <v>161.69239924912321</v>
      </c>
      <c r="K59" s="230">
        <f t="shared" si="13"/>
        <v>87.34515301471852</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460.63033338234732</v>
      </c>
    </row>
    <row r="60" spans="1:23" s="9" customFormat="1">
      <c r="D60" s="208"/>
      <c r="E60" s="216">
        <v>41640</v>
      </c>
      <c r="F60" s="216" t="s">
        <v>181</v>
      </c>
      <c r="G60" s="217" t="s">
        <v>65</v>
      </c>
      <c r="H60" s="234">
        <f>C$27/12</f>
        <v>1.225E-3</v>
      </c>
      <c r="I60" s="232">
        <f>(SUM('1.  LRAMVA Summary'!D$52:D$60)+SUM('1.  LRAMVA Summary'!D$61:D$62)*(MONTH($E60)-1)/12)*$H60</f>
        <v>38.4714147488192</v>
      </c>
      <c r="J60" s="232">
        <f>(SUM('1.  LRAMVA Summary'!E$52:E$60)+SUM('1.  LRAMVA Summary'!E$61:E$62)*(MONTH($E60)-1)/12)*$H60</f>
        <v>29.39861804529513</v>
      </c>
      <c r="K60" s="232">
        <f>(SUM('1.  LRAMVA Summary'!F$52:F$60)+SUM('1.  LRAMVA Summary'!F$61:F$62)*(MONTH($E60)-1)/12)*$H60</f>
        <v>15.880936911767003</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83.750969705881346</v>
      </c>
    </row>
    <row r="61" spans="1:23" s="9" customFormat="1">
      <c r="A61" s="28"/>
      <c r="E61" s="216">
        <v>41671</v>
      </c>
      <c r="F61" s="216" t="s">
        <v>181</v>
      </c>
      <c r="G61" s="217" t="s">
        <v>65</v>
      </c>
      <c r="H61" s="231">
        <f>C$27/12</f>
        <v>1.225E-3</v>
      </c>
      <c r="I61" s="232">
        <f>(SUM('1.  LRAMVA Summary'!D$52:D$60)+SUM('1.  LRAMVA Summary'!D$61:D$62)*(MONTH($E61)-1)/12)*$H61</f>
        <v>43.753753535613875</v>
      </c>
      <c r="J61" s="232">
        <f>(SUM('1.  LRAMVA Summary'!E$52:E$60)+SUM('1.  LRAMVA Summary'!E$61:E$62)*(MONTH($E61)-1)/12)*$H61</f>
        <v>32.867852062970179</v>
      </c>
      <c r="K61" s="232">
        <f>(SUM('1.  LRAMVA Summary'!F$52:F$60)+SUM('1.  LRAMVA Summary'!F$61:F$62)*(MONTH($E61)-1)/12)*$H61</f>
        <v>17.605595849332509</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94.22720144791657</v>
      </c>
    </row>
    <row r="62" spans="1:23" s="9" customFormat="1">
      <c r="B62" s="68"/>
      <c r="E62" s="216">
        <v>41699</v>
      </c>
      <c r="F62" s="216" t="s">
        <v>181</v>
      </c>
      <c r="G62" s="217" t="s">
        <v>65</v>
      </c>
      <c r="H62" s="231">
        <f>C$27/12</f>
        <v>1.225E-3</v>
      </c>
      <c r="I62" s="232">
        <f>(SUM('1.  LRAMVA Summary'!D$52:D$60)+SUM('1.  LRAMVA Summary'!D$61:D$62)*(MONTH($E62)-1)/12)*$H62</f>
        <v>49.03609232240855</v>
      </c>
      <c r="J62" s="232">
        <f>(SUM('1.  LRAMVA Summary'!E$52:E$60)+SUM('1.  LRAMVA Summary'!E$61:E$62)*(MONTH($E62)-1)/12)*$H62</f>
        <v>36.337086080645228</v>
      </c>
      <c r="K62" s="232">
        <f>(SUM('1.  LRAMVA Summary'!F$52:F$60)+SUM('1.  LRAMVA Summary'!F$61:F$62)*(MONTH($E62)-1)/12)*$H62</f>
        <v>19.330254786898013</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104.70343318995178</v>
      </c>
    </row>
    <row r="63" spans="1:23" s="9" customFormat="1">
      <c r="B63" s="68"/>
      <c r="E63" s="216">
        <v>41730</v>
      </c>
      <c r="F63" s="216" t="s">
        <v>181</v>
      </c>
      <c r="G63" s="217" t="s">
        <v>66</v>
      </c>
      <c r="H63" s="234">
        <f>C$28/12</f>
        <v>1.225E-3</v>
      </c>
      <c r="I63" s="232">
        <f>(SUM('1.  LRAMVA Summary'!D$52:D$60)+SUM('1.  LRAMVA Summary'!D$61:D$62)*(MONTH($E63)-1)/12)*$H63</f>
        <v>54.318431109203217</v>
      </c>
      <c r="J63" s="232">
        <f>(SUM('1.  LRAMVA Summary'!E$52:E$60)+SUM('1.  LRAMVA Summary'!E$61:E$62)*(MONTH($E63)-1)/12)*$H63</f>
        <v>39.806320098320278</v>
      </c>
      <c r="K63" s="232">
        <f>(SUM('1.  LRAMVA Summary'!F$52:F$60)+SUM('1.  LRAMVA Summary'!F$61:F$62)*(MONTH($E63)-1)/12)*$H63</f>
        <v>21.054913724463518</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115.17966493198702</v>
      </c>
    </row>
    <row r="64" spans="1:23" s="9" customFormat="1">
      <c r="B64" s="68"/>
      <c r="E64" s="216">
        <v>41760</v>
      </c>
      <c r="F64" s="216" t="s">
        <v>181</v>
      </c>
      <c r="G64" s="217" t="s">
        <v>66</v>
      </c>
      <c r="H64" s="231">
        <f>C$28/12</f>
        <v>1.225E-3</v>
      </c>
      <c r="I64" s="232">
        <f>(SUM('1.  LRAMVA Summary'!D$52:D$60)+SUM('1.  LRAMVA Summary'!D$61:D$62)*(MONTH($E64)-1)/12)*$H64</f>
        <v>59.600769895997892</v>
      </c>
      <c r="J64" s="232">
        <f>(SUM('1.  LRAMVA Summary'!E$52:E$60)+SUM('1.  LRAMVA Summary'!E$61:E$62)*(MONTH($E64)-1)/12)*$H64</f>
        <v>43.275554115995327</v>
      </c>
      <c r="K64" s="232">
        <f>(SUM('1.  LRAMVA Summary'!F$52:F$60)+SUM('1.  LRAMVA Summary'!F$61:F$62)*(MONTH($E64)-1)/12)*$H64</f>
        <v>22.779572662029022</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125.65589667402224</v>
      </c>
    </row>
    <row r="65" spans="2:23" s="9" customFormat="1">
      <c r="B65" s="68"/>
      <c r="E65" s="216">
        <v>41791</v>
      </c>
      <c r="F65" s="216" t="s">
        <v>181</v>
      </c>
      <c r="G65" s="217" t="s">
        <v>66</v>
      </c>
      <c r="H65" s="231">
        <f>C$28/12</f>
        <v>1.225E-3</v>
      </c>
      <c r="I65" s="232">
        <f>(SUM('1.  LRAMVA Summary'!D$52:D$60)+SUM('1.  LRAMVA Summary'!D$61:D$62)*(MONTH($E65)-1)/12)*$H65</f>
        <v>64.883108682792567</v>
      </c>
      <c r="J65" s="232">
        <f>(SUM('1.  LRAMVA Summary'!E$52:E$60)+SUM('1.  LRAMVA Summary'!E$61:E$62)*(MONTH($E65)-1)/12)*$H65</f>
        <v>46.744788133670383</v>
      </c>
      <c r="K65" s="232">
        <f>(SUM('1.  LRAMVA Summary'!F$52:F$60)+SUM('1.  LRAMVA Summary'!F$61:F$62)*(MONTH($E65)-1)/12)*$H65</f>
        <v>24.504231599594526</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136.13212841605747</v>
      </c>
    </row>
    <row r="66" spans="2:23" s="9" customFormat="1">
      <c r="B66" s="68"/>
      <c r="E66" s="216">
        <v>41821</v>
      </c>
      <c r="F66" s="216" t="s">
        <v>181</v>
      </c>
      <c r="G66" s="217" t="s">
        <v>68</v>
      </c>
      <c r="H66" s="234">
        <f>C$29/12</f>
        <v>1.225E-3</v>
      </c>
      <c r="I66" s="232">
        <f>(SUM('1.  LRAMVA Summary'!D$52:D$60)+SUM('1.  LRAMVA Summary'!D$61:D$62)*(MONTH($E66)-1)/12)*$H66</f>
        <v>70.165447469587249</v>
      </c>
      <c r="J66" s="232">
        <f>(SUM('1.  LRAMVA Summary'!E$52:E$60)+SUM('1.  LRAMVA Summary'!E$61:E$62)*(MONTH($E66)-1)/12)*$H66</f>
        <v>50.214022151345432</v>
      </c>
      <c r="K66" s="232">
        <f>(SUM('1.  LRAMVA Summary'!F$52:F$60)+SUM('1.  LRAMVA Summary'!F$61:F$62)*(MONTH($E66)-1)/12)*$H66</f>
        <v>26.228890537160026</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146.60836015809269</v>
      </c>
    </row>
    <row r="67" spans="2:23" s="9" customFormat="1">
      <c r="B67" s="68"/>
      <c r="E67" s="216">
        <v>41852</v>
      </c>
      <c r="F67" s="216" t="s">
        <v>181</v>
      </c>
      <c r="G67" s="217" t="s">
        <v>68</v>
      </c>
      <c r="H67" s="231">
        <f>C$29/12</f>
        <v>1.225E-3</v>
      </c>
      <c r="I67" s="232">
        <f>(SUM('1.  LRAMVA Summary'!D$52:D$60)+SUM('1.  LRAMVA Summary'!D$61:D$62)*(MONTH($E67)-1)/12)*$H67</f>
        <v>75.447786256381917</v>
      </c>
      <c r="J67" s="232">
        <f>(SUM('1.  LRAMVA Summary'!E$52:E$60)+SUM('1.  LRAMVA Summary'!E$61:E$62)*(MONTH($E67)-1)/12)*$H67</f>
        <v>53.683256169020474</v>
      </c>
      <c r="K67" s="232">
        <f>(SUM('1.  LRAMVA Summary'!F$52:F$60)+SUM('1.  LRAMVA Summary'!F$61:F$62)*(MONTH($E67)-1)/12)*$H67</f>
        <v>27.953549474725534</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157.08459190012792</v>
      </c>
    </row>
    <row r="68" spans="2:23" s="9" customFormat="1">
      <c r="B68" s="68"/>
      <c r="E68" s="216">
        <v>41883</v>
      </c>
      <c r="F68" s="216" t="s">
        <v>181</v>
      </c>
      <c r="G68" s="217" t="s">
        <v>68</v>
      </c>
      <c r="H68" s="231">
        <f>C$29/12</f>
        <v>1.225E-3</v>
      </c>
      <c r="I68" s="232">
        <f>(SUM('1.  LRAMVA Summary'!D$52:D$60)+SUM('1.  LRAMVA Summary'!D$61:D$62)*(MONTH($E68)-1)/12)*$H68</f>
        <v>80.730125043176585</v>
      </c>
      <c r="J68" s="232">
        <f>(SUM('1.  LRAMVA Summary'!E$52:E$60)+SUM('1.  LRAMVA Summary'!E$61:E$62)*(MONTH($E68)-1)/12)*$H68</f>
        <v>57.15249018669553</v>
      </c>
      <c r="K68" s="232">
        <f>(SUM('1.  LRAMVA Summary'!F$52:F$60)+SUM('1.  LRAMVA Summary'!F$61:F$62)*(MONTH($E68)-1)/12)*$H68</f>
        <v>29.678208412291035</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167.56082364216314</v>
      </c>
    </row>
    <row r="69" spans="2:23" s="9" customFormat="1">
      <c r="B69" s="68"/>
      <c r="E69" s="216">
        <v>41913</v>
      </c>
      <c r="F69" s="216" t="s">
        <v>181</v>
      </c>
      <c r="G69" s="217" t="s">
        <v>69</v>
      </c>
      <c r="H69" s="234">
        <f>C$30/12</f>
        <v>1.225E-3</v>
      </c>
      <c r="I69" s="232">
        <f>(SUM('1.  LRAMVA Summary'!D$52:D$60)+SUM('1.  LRAMVA Summary'!D$61:D$62)*(MONTH($E69)-1)/12)*$H69</f>
        <v>86.012463829971253</v>
      </c>
      <c r="J69" s="232">
        <f>(SUM('1.  LRAMVA Summary'!E$52:E$60)+SUM('1.  LRAMVA Summary'!E$61:E$62)*(MONTH($E69)-1)/12)*$H69</f>
        <v>60.62172420437058</v>
      </c>
      <c r="K69" s="232">
        <f>(SUM('1.  LRAMVA Summary'!F$52:F$60)+SUM('1.  LRAMVA Summary'!F$61:F$62)*(MONTH($E69)-1)/12)*$H69</f>
        <v>31.402867349856539</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178.03705538419837</v>
      </c>
    </row>
    <row r="70" spans="2:23" s="9" customFormat="1">
      <c r="B70" s="68"/>
      <c r="E70" s="216">
        <v>41944</v>
      </c>
      <c r="F70" s="216" t="s">
        <v>181</v>
      </c>
      <c r="G70" s="217" t="s">
        <v>69</v>
      </c>
      <c r="H70" s="231">
        <f>C$30/12</f>
        <v>1.225E-3</v>
      </c>
      <c r="I70" s="232">
        <f>(SUM('1.  LRAMVA Summary'!D$52:D$60)+SUM('1.  LRAMVA Summary'!D$61:D$62)*(MONTH($E70)-1)/12)*$H70</f>
        <v>91.294802616765935</v>
      </c>
      <c r="J70" s="232">
        <f>(SUM('1.  LRAMVA Summary'!E$52:E$60)+SUM('1.  LRAMVA Summary'!E$61:E$62)*(MONTH($E70)-1)/12)*$H70</f>
        <v>64.090958222045629</v>
      </c>
      <c r="K70" s="232">
        <f>(SUM('1.  LRAMVA Summary'!F$52:F$60)+SUM('1.  LRAMVA Summary'!F$61:F$62)*(MONTH($E70)-1)/12)*$H70</f>
        <v>33.127526287422043</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188.51328712623359</v>
      </c>
    </row>
    <row r="71" spans="2:23" s="9" customFormat="1">
      <c r="B71" s="68"/>
      <c r="E71" s="216">
        <v>41974</v>
      </c>
      <c r="F71" s="216" t="s">
        <v>181</v>
      </c>
      <c r="G71" s="217" t="s">
        <v>69</v>
      </c>
      <c r="H71" s="231">
        <f>C$30/12</f>
        <v>1.225E-3</v>
      </c>
      <c r="I71" s="232">
        <f>(SUM('1.  LRAMVA Summary'!D$52:D$60)+SUM('1.  LRAMVA Summary'!D$61:D$62)*(MONTH($E71)-1)/12)*$H71</f>
        <v>96.577141403560603</v>
      </c>
      <c r="J71" s="232">
        <f>(SUM('1.  LRAMVA Summary'!E$52:E$60)+SUM('1.  LRAMVA Summary'!E$61:E$62)*(MONTH($E71)-1)/12)*$H71</f>
        <v>67.560192239720678</v>
      </c>
      <c r="K71" s="232">
        <f>(SUM('1.  LRAMVA Summary'!F$52:F$60)+SUM('1.  LRAMVA Summary'!F$61:F$62)*(MONTH($E71)-1)/12)*$H71</f>
        <v>34.852185224987551</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198.98951886826885</v>
      </c>
    </row>
    <row r="72" spans="2:23" s="9" customFormat="1" ht="15.75" thickBot="1">
      <c r="B72" s="68"/>
      <c r="E72" s="218" t="s">
        <v>467</v>
      </c>
      <c r="F72" s="218"/>
      <c r="G72" s="219"/>
      <c r="H72" s="220"/>
      <c r="I72" s="221">
        <f>SUM(I59:I71)</f>
        <v>1021.8841180327844</v>
      </c>
      <c r="J72" s="221">
        <f t="shared" ref="J72:V72" si="16">SUM(J59:J71)</f>
        <v>743.44526095921799</v>
      </c>
      <c r="K72" s="221">
        <f t="shared" si="16"/>
        <v>391.74388583524581</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2157.0732648272478</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431</v>
      </c>
      <c r="F74" s="227"/>
      <c r="G74" s="228"/>
      <c r="H74" s="229"/>
      <c r="I74" s="230">
        <f t="shared" ref="I74:O74" si="17">I72+I73</f>
        <v>1021.8841180327844</v>
      </c>
      <c r="J74" s="230">
        <f t="shared" si="17"/>
        <v>743.44526095921799</v>
      </c>
      <c r="K74" s="230">
        <f t="shared" si="17"/>
        <v>391.74388583524581</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2157.0732648272478</v>
      </c>
    </row>
    <row r="75" spans="2:23" s="9" customFormat="1">
      <c r="B75" s="68"/>
      <c r="E75" s="216">
        <v>42005</v>
      </c>
      <c r="F75" s="216" t="s">
        <v>182</v>
      </c>
      <c r="G75" s="217" t="s">
        <v>65</v>
      </c>
      <c r="H75" s="231">
        <f>C$31/12</f>
        <v>1.225E-3</v>
      </c>
      <c r="I75" s="232">
        <f>(SUM('1.  LRAMVA Summary'!D$52:D$63)+SUM('1.  LRAMVA Summary'!D$64:D$65)*(MONTH($E75)-1)/12)*$H75</f>
        <v>101.85948019035528</v>
      </c>
      <c r="J75" s="232">
        <f>(SUM('1.  LRAMVA Summary'!E$52:E$63)+SUM('1.  LRAMVA Summary'!E$64:E$65)*(MONTH($E75)-1)/12)*$H75</f>
        <v>71.029426257395727</v>
      </c>
      <c r="K75" s="232">
        <f>(SUM('1.  LRAMVA Summary'!F$52:F$63)+SUM('1.  LRAMVA Summary'!F$64:F$65)*(MONTH($E75)-1)/12)*$H75</f>
        <v>36.576844162553051</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209.46575061030407</v>
      </c>
    </row>
    <row r="76" spans="2:23" s="240" customFormat="1">
      <c r="B76" s="239"/>
      <c r="E76" s="216">
        <v>42036</v>
      </c>
      <c r="F76" s="216" t="s">
        <v>182</v>
      </c>
      <c r="G76" s="217" t="s">
        <v>65</v>
      </c>
      <c r="H76" s="231">
        <f>C$31/12</f>
        <v>1.225E-3</v>
      </c>
      <c r="I76" s="232">
        <f>(SUM('1.  LRAMVA Summary'!D$52:D$63)+SUM('1.  LRAMVA Summary'!D$64:D$65)*(MONTH($E76)-1)/12)*$H76</f>
        <v>108.98461027977278</v>
      </c>
      <c r="J76" s="232">
        <f>(SUM('1.  LRAMVA Summary'!E$52:E$63)+SUM('1.  LRAMVA Summary'!E$64:E$65)*(MONTH($E76)-1)/12)*$H76</f>
        <v>75.966158256369241</v>
      </c>
      <c r="K76" s="232">
        <f>(SUM('1.  LRAMVA Summary'!F$52:F$63)+SUM('1.  LRAMVA Summary'!F$64:F$65)*(MONTH($E76)-1)/12)*$H76</f>
        <v>38.883815045627145</v>
      </c>
      <c r="L76" s="232">
        <f>(SUM('1.  LRAMVA Summary'!G$52:G$63)+SUM('1.  LRAMVA Summary'!G$64:G$65)*(MONTH($E76)-1)/12)*$H76</f>
        <v>0</v>
      </c>
      <c r="M76" s="232">
        <f>(SUM('1.  LRAMVA Summary'!H$52:H$63)+SUM('1.  LRAMVA Summary'!H$64:H$65)*(MONTH($E76)-1)/12)*$H76</f>
        <v>0</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223.83458358176915</v>
      </c>
    </row>
    <row r="77" spans="2:23" s="9" customFormat="1">
      <c r="B77" s="68"/>
      <c r="E77" s="216">
        <v>42064</v>
      </c>
      <c r="F77" s="216" t="s">
        <v>182</v>
      </c>
      <c r="G77" s="217" t="s">
        <v>65</v>
      </c>
      <c r="H77" s="231">
        <f>C$31/12</f>
        <v>1.225E-3</v>
      </c>
      <c r="I77" s="232">
        <f>(SUM('1.  LRAMVA Summary'!D$52:D$63)+SUM('1.  LRAMVA Summary'!D$64:D$65)*(MONTH($E77)-1)/12)*$H77</f>
        <v>116.10974036919031</v>
      </c>
      <c r="J77" s="232">
        <f>(SUM('1.  LRAMVA Summary'!E$52:E$63)+SUM('1.  LRAMVA Summary'!E$64:E$65)*(MONTH($E77)-1)/12)*$H77</f>
        <v>80.902890255342783</v>
      </c>
      <c r="K77" s="232">
        <f>(SUM('1.  LRAMVA Summary'!F$52:F$63)+SUM('1.  LRAMVA Summary'!F$64:F$65)*(MONTH($E77)-1)/12)*$H77</f>
        <v>41.190785928701231</v>
      </c>
      <c r="L77" s="232">
        <f>(SUM('1.  LRAMVA Summary'!G$52:G$63)+SUM('1.  LRAMVA Summary'!G$64:G$65)*(MONTH($E77)-1)/12)*$H77</f>
        <v>0</v>
      </c>
      <c r="M77" s="232">
        <f>(SUM('1.  LRAMVA Summary'!H$52:H$63)+SUM('1.  LRAMVA Summary'!H$64:H$65)*(MONTH($E77)-1)/12)*$H77</f>
        <v>0</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238.20341655323432</v>
      </c>
    </row>
    <row r="78" spans="2:23" s="9" customFormat="1">
      <c r="B78" s="68"/>
      <c r="E78" s="216">
        <v>42095</v>
      </c>
      <c r="F78" s="216" t="s">
        <v>182</v>
      </c>
      <c r="G78" s="217" t="s">
        <v>66</v>
      </c>
      <c r="H78" s="231">
        <f>C$32/12</f>
        <v>9.1666666666666665E-4</v>
      </c>
      <c r="I78" s="232">
        <f>(SUM('1.  LRAMVA Summary'!D$52:D$63)+SUM('1.  LRAMVA Summary'!D$64:D$65)*(MONTH($E78)-1)/12)*$H78</f>
        <v>92.216569730931027</v>
      </c>
      <c r="J78" s="232">
        <f>(SUM('1.  LRAMVA Summary'!E$52:E$63)+SUM('1.  LRAMVA Summary'!E$64:E$65)*(MONTH($E78)-1)/12)*$H78</f>
        <v>64.233730938604026</v>
      </c>
      <c r="K78" s="232">
        <f>(SUM('1.  LRAMVA Summary'!F$52:F$63)+SUM('1.  LRAMVA Summary'!F$64:F$65)*(MONTH($E78)-1)/12)*$H78</f>
        <v>32.549341831940716</v>
      </c>
      <c r="L78" s="232">
        <f>(SUM('1.  LRAMVA Summary'!G$52:G$63)+SUM('1.  LRAMVA Summary'!G$64:G$65)*(MONTH($E78)-1)/12)*$H78</f>
        <v>0</v>
      </c>
      <c r="M78" s="232">
        <f>(SUM('1.  LRAMVA Summary'!H$52:H$63)+SUM('1.  LRAMVA Summary'!H$64:H$65)*(MONTH($E78)-1)/12)*$H78</f>
        <v>0</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19">SUM(I78:V78)</f>
        <v>188.99964250147579</v>
      </c>
    </row>
    <row r="79" spans="2:23" s="9" customFormat="1">
      <c r="B79" s="68"/>
      <c r="E79" s="216">
        <v>42125</v>
      </c>
      <c r="F79" s="216" t="s">
        <v>182</v>
      </c>
      <c r="G79" s="217" t="s">
        <v>66</v>
      </c>
      <c r="H79" s="231">
        <f>C$32/12</f>
        <v>9.1666666666666665E-4</v>
      </c>
      <c r="I79" s="232">
        <f>(SUM('1.  LRAMVA Summary'!D$52:D$63)+SUM('1.  LRAMVA Summary'!D$64:D$65)*(MONTH($E79)-1)/12)*$H79</f>
        <v>97.548299729814886</v>
      </c>
      <c r="J79" s="232">
        <f>(SUM('1.  LRAMVA Summary'!E$52:E$63)+SUM('1.  LRAMVA Summary'!E$64:E$65)*(MONTH($E79)-1)/12)*$H79</f>
        <v>67.927884135114823</v>
      </c>
      <c r="K79" s="232">
        <f>(SUM('1.  LRAMVA Summary'!F$52:F$63)+SUM('1.  LRAMVA Summary'!F$64:F$65)*(MONTH($E79)-1)/12)*$H79</f>
        <v>34.275646574377106</v>
      </c>
      <c r="L79" s="232">
        <f>(SUM('1.  LRAMVA Summary'!G$52:G$63)+SUM('1.  LRAMVA Summary'!G$64:G$65)*(MONTH($E79)-1)/12)*$H79</f>
        <v>0</v>
      </c>
      <c r="M79" s="232">
        <f>(SUM('1.  LRAMVA Summary'!H$52:H$63)+SUM('1.  LRAMVA Summary'!H$64:H$65)*(MONTH($E79)-1)/12)*$H79</f>
        <v>0</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19"/>
        <v>199.75183043930681</v>
      </c>
    </row>
    <row r="80" spans="2:23" s="9" customFormat="1">
      <c r="B80" s="68"/>
      <c r="E80" s="216">
        <v>42156</v>
      </c>
      <c r="F80" s="216" t="s">
        <v>182</v>
      </c>
      <c r="G80" s="217" t="s">
        <v>66</v>
      </c>
      <c r="H80" s="231">
        <f>C$32/12</f>
        <v>9.1666666666666665E-4</v>
      </c>
      <c r="I80" s="232">
        <f>(SUM('1.  LRAMVA Summary'!D$52:D$63)+SUM('1.  LRAMVA Summary'!D$64:D$65)*(MONTH($E80)-1)/12)*$H80</f>
        <v>102.88002972869873</v>
      </c>
      <c r="J80" s="232">
        <f>(SUM('1.  LRAMVA Summary'!E$52:E$63)+SUM('1.  LRAMVA Summary'!E$64:E$65)*(MONTH($E80)-1)/12)*$H80</f>
        <v>71.62203733162562</v>
      </c>
      <c r="K80" s="232">
        <f>(SUM('1.  LRAMVA Summary'!F$52:F$63)+SUM('1.  LRAMVA Summary'!F$64:F$65)*(MONTH($E80)-1)/12)*$H80</f>
        <v>36.001951316813503</v>
      </c>
      <c r="L80" s="232">
        <f>(SUM('1.  LRAMVA Summary'!G$52:G$63)+SUM('1.  LRAMVA Summary'!G$64:G$65)*(MONTH($E80)-1)/12)*$H80</f>
        <v>0</v>
      </c>
      <c r="M80" s="232">
        <f>(SUM('1.  LRAMVA Summary'!H$52:H$63)+SUM('1.  LRAMVA Summary'!H$64:H$65)*(MONTH($E80)-1)/12)*$H80</f>
        <v>0</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19"/>
        <v>210.50401837713787</v>
      </c>
    </row>
    <row r="81" spans="2:23" s="9" customFormat="1">
      <c r="B81" s="68"/>
      <c r="E81" s="216">
        <v>42186</v>
      </c>
      <c r="F81" s="216" t="s">
        <v>182</v>
      </c>
      <c r="G81" s="217" t="s">
        <v>68</v>
      </c>
      <c r="H81" s="231">
        <f>C$33/12</f>
        <v>9.1666666666666665E-4</v>
      </c>
      <c r="I81" s="232">
        <f>(SUM('1.  LRAMVA Summary'!D$52:D$63)+SUM('1.  LRAMVA Summary'!D$64:D$65)*(MONTH($E81)-1)/12)*$H81</f>
        <v>108.21175972758259</v>
      </c>
      <c r="J81" s="232">
        <f>(SUM('1.  LRAMVA Summary'!E$52:E$63)+SUM('1.  LRAMVA Summary'!E$64:E$65)*(MONTH($E81)-1)/12)*$H81</f>
        <v>75.316190528136431</v>
      </c>
      <c r="K81" s="232">
        <f>(SUM('1.  LRAMVA Summary'!F$52:F$63)+SUM('1.  LRAMVA Summary'!F$64:F$65)*(MONTH($E81)-1)/12)*$H81</f>
        <v>37.728256059249894</v>
      </c>
      <c r="L81" s="232">
        <f>(SUM('1.  LRAMVA Summary'!G$52:G$63)+SUM('1.  LRAMVA Summary'!G$64:G$65)*(MONTH($E81)-1)/12)*$H81</f>
        <v>0</v>
      </c>
      <c r="M81" s="232">
        <f>(SUM('1.  LRAMVA Summary'!H$52:H$63)+SUM('1.  LRAMVA Summary'!H$64:H$65)*(MONTH($E81)-1)/12)*$H81</f>
        <v>0</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19"/>
        <v>221.25620631496892</v>
      </c>
    </row>
    <row r="82" spans="2:23" s="9" customFormat="1">
      <c r="B82" s="68"/>
      <c r="E82" s="216">
        <v>42217</v>
      </c>
      <c r="F82" s="216" t="s">
        <v>182</v>
      </c>
      <c r="G82" s="217" t="s">
        <v>68</v>
      </c>
      <c r="H82" s="231">
        <f>C$33/12</f>
        <v>9.1666666666666665E-4</v>
      </c>
      <c r="I82" s="232">
        <f>(SUM('1.  LRAMVA Summary'!D$52:D$63)+SUM('1.  LRAMVA Summary'!D$64:D$65)*(MONTH($E82)-1)/12)*$H82</f>
        <v>113.54348972646645</v>
      </c>
      <c r="J82" s="232">
        <f>(SUM('1.  LRAMVA Summary'!E$52:E$63)+SUM('1.  LRAMVA Summary'!E$64:E$65)*(MONTH($E82)-1)/12)*$H82</f>
        <v>79.010343724647214</v>
      </c>
      <c r="K82" s="232">
        <f>(SUM('1.  LRAMVA Summary'!F$52:F$63)+SUM('1.  LRAMVA Summary'!F$64:F$65)*(MONTH($E82)-1)/12)*$H82</f>
        <v>39.454560801686284</v>
      </c>
      <c r="L82" s="232">
        <f>(SUM('1.  LRAMVA Summary'!G$52:G$63)+SUM('1.  LRAMVA Summary'!G$64:G$65)*(MONTH($E82)-1)/12)*$H82</f>
        <v>0</v>
      </c>
      <c r="M82" s="232">
        <f>(SUM('1.  LRAMVA Summary'!H$52:H$63)+SUM('1.  LRAMVA Summary'!H$64:H$65)*(MONTH($E82)-1)/12)*$H82</f>
        <v>0</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19"/>
        <v>232.00839425279995</v>
      </c>
    </row>
    <row r="83" spans="2:23" s="9" customFormat="1">
      <c r="B83" s="68"/>
      <c r="E83" s="216">
        <v>42248</v>
      </c>
      <c r="F83" s="216" t="s">
        <v>182</v>
      </c>
      <c r="G83" s="217" t="s">
        <v>68</v>
      </c>
      <c r="H83" s="231">
        <f>C$33/12</f>
        <v>9.1666666666666665E-4</v>
      </c>
      <c r="I83" s="232">
        <f>(SUM('1.  LRAMVA Summary'!D$52:D$63)+SUM('1.  LRAMVA Summary'!D$64:D$65)*(MONTH($E83)-1)/12)*$H83</f>
        <v>118.87521972535031</v>
      </c>
      <c r="J83" s="232">
        <f>(SUM('1.  LRAMVA Summary'!E$52:E$63)+SUM('1.  LRAMVA Summary'!E$64:E$65)*(MONTH($E83)-1)/12)*$H83</f>
        <v>82.704496921158025</v>
      </c>
      <c r="K83" s="232">
        <f>(SUM('1.  LRAMVA Summary'!F$52:F$63)+SUM('1.  LRAMVA Summary'!F$64:F$65)*(MONTH($E83)-1)/12)*$H83</f>
        <v>41.180865544122682</v>
      </c>
      <c r="L83" s="232">
        <f>(SUM('1.  LRAMVA Summary'!G$52:G$63)+SUM('1.  LRAMVA Summary'!G$64:G$65)*(MONTH($E83)-1)/12)*$H83</f>
        <v>0</v>
      </c>
      <c r="M83" s="232">
        <f>(SUM('1.  LRAMVA Summary'!H$52:H$63)+SUM('1.  LRAMVA Summary'!H$64:H$65)*(MONTH($E83)-1)/12)*$H83</f>
        <v>0</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19"/>
        <v>242.760582190631</v>
      </c>
    </row>
    <row r="84" spans="2:23" s="9" customFormat="1">
      <c r="B84" s="68"/>
      <c r="E84" s="216">
        <v>42278</v>
      </c>
      <c r="F84" s="216" t="s">
        <v>182</v>
      </c>
      <c r="G84" s="217" t="s">
        <v>69</v>
      </c>
      <c r="H84" s="231">
        <f>C$34/12</f>
        <v>9.1666666666666665E-4</v>
      </c>
      <c r="I84" s="232">
        <f>(SUM('1.  LRAMVA Summary'!D$52:D$63)+SUM('1.  LRAMVA Summary'!D$64:D$65)*(MONTH($E84)-1)/12)*$H84</f>
        <v>124.20694972423415</v>
      </c>
      <c r="J84" s="232">
        <f>(SUM('1.  LRAMVA Summary'!E$52:E$63)+SUM('1.  LRAMVA Summary'!E$64:E$65)*(MONTH($E84)-1)/12)*$H84</f>
        <v>86.398650117668822</v>
      </c>
      <c r="K84" s="232">
        <f>(SUM('1.  LRAMVA Summary'!F$52:F$63)+SUM('1.  LRAMVA Summary'!F$64:F$65)*(MONTH($E84)-1)/12)*$H84</f>
        <v>42.907170286559072</v>
      </c>
      <c r="L84" s="232">
        <f>(SUM('1.  LRAMVA Summary'!G$52:G$63)+SUM('1.  LRAMVA Summary'!G$64:G$65)*(MONTH($E84)-1)/12)*$H84</f>
        <v>0</v>
      </c>
      <c r="M84" s="232">
        <f>(SUM('1.  LRAMVA Summary'!H$52:H$63)+SUM('1.  LRAMVA Summary'!H$64:H$65)*(MONTH($E84)-1)/12)*$H84</f>
        <v>0</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19"/>
        <v>253.51277012846205</v>
      </c>
    </row>
    <row r="85" spans="2:23" s="9" customFormat="1">
      <c r="B85" s="68"/>
      <c r="E85" s="216">
        <v>42309</v>
      </c>
      <c r="F85" s="216" t="s">
        <v>182</v>
      </c>
      <c r="G85" s="217" t="s">
        <v>69</v>
      </c>
      <c r="H85" s="231">
        <f>C$34/12</f>
        <v>9.1666666666666665E-4</v>
      </c>
      <c r="I85" s="232">
        <f>(SUM('1.  LRAMVA Summary'!D$52:D$63)+SUM('1.  LRAMVA Summary'!D$64:D$65)*(MONTH($E85)-1)/12)*$H85</f>
        <v>129.53867972311801</v>
      </c>
      <c r="J85" s="232">
        <f>(SUM('1.  LRAMVA Summary'!E$52:E$63)+SUM('1.  LRAMVA Summary'!E$64:E$65)*(MONTH($E85)-1)/12)*$H85</f>
        <v>90.092803314179619</v>
      </c>
      <c r="K85" s="232">
        <f>(SUM('1.  LRAMVA Summary'!F$52:F$63)+SUM('1.  LRAMVA Summary'!F$64:F$65)*(MONTH($E85)-1)/12)*$H85</f>
        <v>44.633475028995463</v>
      </c>
      <c r="L85" s="232">
        <f>(SUM('1.  LRAMVA Summary'!G$52:G$63)+SUM('1.  LRAMVA Summary'!G$64:G$65)*(MONTH($E85)-1)/12)*$H85</f>
        <v>0</v>
      </c>
      <c r="M85" s="232">
        <f>(SUM('1.  LRAMVA Summary'!H$52:H$63)+SUM('1.  LRAMVA Summary'!H$64:H$65)*(MONTH($E85)-1)/12)*$H85</f>
        <v>0</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19"/>
        <v>264.2649580662931</v>
      </c>
    </row>
    <row r="86" spans="2:23" s="9" customFormat="1">
      <c r="B86" s="68"/>
      <c r="E86" s="216">
        <v>42339</v>
      </c>
      <c r="F86" s="216" t="s">
        <v>182</v>
      </c>
      <c r="G86" s="217" t="s">
        <v>69</v>
      </c>
      <c r="H86" s="231">
        <f>C$34/12</f>
        <v>9.1666666666666665E-4</v>
      </c>
      <c r="I86" s="232">
        <f>(SUM('1.  LRAMVA Summary'!D$52:D$63)+SUM('1.  LRAMVA Summary'!D$64:D$65)*(MONTH($E86)-1)/12)*$H86</f>
        <v>134.87040972200188</v>
      </c>
      <c r="J86" s="232">
        <f>(SUM('1.  LRAMVA Summary'!E$52:E$63)+SUM('1.  LRAMVA Summary'!E$64:E$65)*(MONTH($E86)-1)/12)*$H86</f>
        <v>93.786956510690402</v>
      </c>
      <c r="K86" s="232">
        <f>(SUM('1.  LRAMVA Summary'!F$52:F$63)+SUM('1.  LRAMVA Summary'!F$64:F$65)*(MONTH($E86)-1)/12)*$H86</f>
        <v>46.35977977143186</v>
      </c>
      <c r="L86" s="232">
        <f>(SUM('1.  LRAMVA Summary'!G$52:G$63)+SUM('1.  LRAMVA Summary'!G$64:G$65)*(MONTH($E86)-1)/12)*$H86</f>
        <v>0</v>
      </c>
      <c r="M86" s="232">
        <f>(SUM('1.  LRAMVA Summary'!H$52:H$63)+SUM('1.  LRAMVA Summary'!H$64:H$65)*(MONTH($E86)-1)/12)*$H86</f>
        <v>0</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19"/>
        <v>275.01714600412413</v>
      </c>
    </row>
    <row r="87" spans="2:23" s="9" customFormat="1" ht="15.75" thickBot="1">
      <c r="B87" s="68"/>
      <c r="E87" s="218" t="s">
        <v>468</v>
      </c>
      <c r="F87" s="218"/>
      <c r="G87" s="219"/>
      <c r="H87" s="220"/>
      <c r="I87" s="221">
        <f t="shared" ref="I87:O87" si="20">SUM(I74:I86)</f>
        <v>2370.7293564103011</v>
      </c>
      <c r="J87" s="221">
        <f t="shared" si="20"/>
        <v>1682.4368292501513</v>
      </c>
      <c r="K87" s="221">
        <f t="shared" si="20"/>
        <v>863.48637818730379</v>
      </c>
      <c r="L87" s="221">
        <f t="shared" si="20"/>
        <v>0</v>
      </c>
      <c r="M87" s="221">
        <f t="shared" si="20"/>
        <v>0</v>
      </c>
      <c r="N87" s="221">
        <f t="shared" si="20"/>
        <v>0</v>
      </c>
      <c r="O87" s="221">
        <f t="shared" si="20"/>
        <v>0</v>
      </c>
      <c r="P87" s="221">
        <f t="shared" ref="P87:V87" si="21">SUM(P74:P86)</f>
        <v>0</v>
      </c>
      <c r="Q87" s="221">
        <f t="shared" si="21"/>
        <v>0</v>
      </c>
      <c r="R87" s="221">
        <f t="shared" si="21"/>
        <v>0</v>
      </c>
      <c r="S87" s="221">
        <f t="shared" si="21"/>
        <v>0</v>
      </c>
      <c r="T87" s="221">
        <f t="shared" si="21"/>
        <v>0</v>
      </c>
      <c r="U87" s="221">
        <f t="shared" si="21"/>
        <v>0</v>
      </c>
      <c r="V87" s="221">
        <f t="shared" si="21"/>
        <v>0</v>
      </c>
      <c r="W87" s="221">
        <f>SUM(W74:W86)</f>
        <v>4916.6525638477542</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432</v>
      </c>
      <c r="F89" s="227"/>
      <c r="G89" s="228"/>
      <c r="H89" s="229"/>
      <c r="I89" s="230">
        <f t="shared" ref="I89:N89" si="22">I87+I88</f>
        <v>2370.7293564103011</v>
      </c>
      <c r="J89" s="230">
        <f t="shared" si="22"/>
        <v>1682.4368292501513</v>
      </c>
      <c r="K89" s="230">
        <f t="shared" si="22"/>
        <v>863.48637818730379</v>
      </c>
      <c r="L89" s="230">
        <f t="shared" si="22"/>
        <v>0</v>
      </c>
      <c r="M89" s="230">
        <f t="shared" si="22"/>
        <v>0</v>
      </c>
      <c r="N89" s="230">
        <f t="shared" si="22"/>
        <v>0</v>
      </c>
      <c r="O89" s="230">
        <f t="shared" ref="O89:U89" si="23">O87+O88</f>
        <v>0</v>
      </c>
      <c r="P89" s="230">
        <f t="shared" si="23"/>
        <v>0</v>
      </c>
      <c r="Q89" s="230">
        <f t="shared" si="23"/>
        <v>0</v>
      </c>
      <c r="R89" s="230">
        <f t="shared" si="23"/>
        <v>0</v>
      </c>
      <c r="S89" s="230">
        <f t="shared" si="23"/>
        <v>0</v>
      </c>
      <c r="T89" s="230">
        <f t="shared" si="23"/>
        <v>0</v>
      </c>
      <c r="U89" s="230">
        <f t="shared" si="23"/>
        <v>0</v>
      </c>
      <c r="V89" s="230">
        <f>V87+V88</f>
        <v>0</v>
      </c>
      <c r="W89" s="230">
        <f>W87+W88</f>
        <v>4916.6525638477542</v>
      </c>
    </row>
    <row r="90" spans="2:23" s="9" customFormat="1">
      <c r="B90" s="68"/>
      <c r="E90" s="216">
        <v>42370</v>
      </c>
      <c r="F90" s="216" t="s">
        <v>184</v>
      </c>
      <c r="G90" s="217" t="s">
        <v>65</v>
      </c>
      <c r="H90" s="231">
        <f>$C$35/12</f>
        <v>9.1666666666666665E-4</v>
      </c>
      <c r="I90" s="232">
        <f>(SUM('1.  LRAMVA Summary'!D$52:D$66)+SUM('1.  LRAMVA Summary'!D$67:D$68)*(MONTH($E90)-1)/12)*$H90</f>
        <v>140.2021397208857</v>
      </c>
      <c r="J90" s="232">
        <f>(SUM('1.  LRAMVA Summary'!E$52:E$66)+SUM('1.  LRAMVA Summary'!E$67:E$68)*(MONTH($E90)-1)/12)*$H90</f>
        <v>97.481109707201213</v>
      </c>
      <c r="K90" s="232">
        <f>(SUM('1.  LRAMVA Summary'!F$52:F$66)+SUM('1.  LRAMVA Summary'!F$67:F$68)*(MONTH($E90)-1)/12)*$H90</f>
        <v>48.086084513868258</v>
      </c>
      <c r="L90" s="232">
        <f>(SUM('1.  LRAMVA Summary'!G$52:G$66)+SUM('1.  LRAMVA Summary'!G$67:G$68)*(MONTH($E90)-1)/12)*$H90</f>
        <v>0</v>
      </c>
      <c r="M90" s="232">
        <f>(SUM('1.  LRAMVA Summary'!H$52:H$66)+SUM('1.  LRAMVA Summary'!H$67:H$68)*(MONTH($E90)-1)/12)*$H90</f>
        <v>0</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285.76933394195521</v>
      </c>
    </row>
    <row r="91" spans="2:23" s="9" customFormat="1">
      <c r="B91" s="68"/>
      <c r="E91" s="216">
        <v>42401</v>
      </c>
      <c r="F91" s="216" t="s">
        <v>184</v>
      </c>
      <c r="G91" s="217" t="s">
        <v>65</v>
      </c>
      <c r="H91" s="231">
        <f>$C$35/12</f>
        <v>9.1666666666666665E-4</v>
      </c>
      <c r="I91" s="232">
        <f>(SUM('1.  LRAMVA Summary'!D$52:D$66)+SUM('1.  LRAMVA Summary'!D$67:D$68)*(MONTH($E91)-1)/12)*$H91</f>
        <v>147.69815217449974</v>
      </c>
      <c r="J91" s="232">
        <f>(SUM('1.  LRAMVA Summary'!E$52:E$66)+SUM('1.  LRAMVA Summary'!E$67:E$68)*(MONTH($E91)-1)/12)*$H91</f>
        <v>101.82533792198117</v>
      </c>
      <c r="K91" s="232">
        <f>(SUM('1.  LRAMVA Summary'!F$52:F$66)+SUM('1.  LRAMVA Summary'!F$67:F$68)*(MONTH($E91)-1)/12)*$H91</f>
        <v>49.819538721869456</v>
      </c>
      <c r="L91" s="232">
        <f>(SUM('1.  LRAMVA Summary'!G$52:G$66)+SUM('1.  LRAMVA Summary'!G$67:G$68)*(MONTH($E91)-1)/12)*$H91</f>
        <v>0</v>
      </c>
      <c r="M91" s="232">
        <f>(SUM('1.  LRAMVA Summary'!H$52:H$66)+SUM('1.  LRAMVA Summary'!H$67:H$68)*(MONTH($E91)-1)/12)*$H91</f>
        <v>0</v>
      </c>
      <c r="N91" s="232">
        <f>(SUM('1.  LRAMVA Summary'!I$52:I$66)+SUM('1.  LRAMVA Summary'!I$67:I$68)*(MONTH($E91)-1)/12)*$H91</f>
        <v>0.67086250000000003</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24">SUM(I91:V91)</f>
        <v>300.01389131835037</v>
      </c>
    </row>
    <row r="92" spans="2:23" s="9" customFormat="1" ht="14.25" customHeight="1">
      <c r="B92" s="68"/>
      <c r="E92" s="216">
        <v>42430</v>
      </c>
      <c r="F92" s="216" t="s">
        <v>184</v>
      </c>
      <c r="G92" s="217" t="s">
        <v>65</v>
      </c>
      <c r="H92" s="231">
        <f>$C$35/12</f>
        <v>9.1666666666666665E-4</v>
      </c>
      <c r="I92" s="232">
        <f>(SUM('1.  LRAMVA Summary'!D$52:D$66)+SUM('1.  LRAMVA Summary'!D$67:D$68)*(MONTH($E92)-1)/12)*$H92</f>
        <v>155.19416462811378</v>
      </c>
      <c r="J92" s="232">
        <f>(SUM('1.  LRAMVA Summary'!E$52:E$66)+SUM('1.  LRAMVA Summary'!E$67:E$68)*(MONTH($E92)-1)/12)*$H92</f>
        <v>106.16956613676113</v>
      </c>
      <c r="K92" s="232">
        <f>(SUM('1.  LRAMVA Summary'!F$52:F$66)+SUM('1.  LRAMVA Summary'!F$67:F$68)*(MONTH($E92)-1)/12)*$H92</f>
        <v>51.552992929870662</v>
      </c>
      <c r="L92" s="232">
        <f>(SUM('1.  LRAMVA Summary'!G$52:G$66)+SUM('1.  LRAMVA Summary'!G$67:G$68)*(MONTH($E92)-1)/12)*$H92</f>
        <v>0</v>
      </c>
      <c r="M92" s="232">
        <f>(SUM('1.  LRAMVA Summary'!H$52:H$66)+SUM('1.  LRAMVA Summary'!H$67:H$68)*(MONTH($E92)-1)/12)*$H92</f>
        <v>0</v>
      </c>
      <c r="N92" s="232">
        <f>(SUM('1.  LRAMVA Summary'!I$52:I$66)+SUM('1.  LRAMVA Summary'!I$67:I$68)*(MONTH($E92)-1)/12)*$H92</f>
        <v>1.3417250000000001</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24"/>
        <v>314.25844869474554</v>
      </c>
    </row>
    <row r="93" spans="2:23" s="8" customFormat="1">
      <c r="B93" s="241"/>
      <c r="D93" s="9"/>
      <c r="E93" s="216">
        <v>42461</v>
      </c>
      <c r="F93" s="216" t="s">
        <v>184</v>
      </c>
      <c r="G93" s="217" t="s">
        <v>66</v>
      </c>
      <c r="H93" s="231">
        <f>$C$36/12</f>
        <v>9.1666666666666665E-4</v>
      </c>
      <c r="I93" s="232">
        <f>(SUM('1.  LRAMVA Summary'!D$52:D$66)+SUM('1.  LRAMVA Summary'!D$67:D$68)*(MONTH($E93)-1)/12)*$H93</f>
        <v>162.69017708172782</v>
      </c>
      <c r="J93" s="232">
        <f>(SUM('1.  LRAMVA Summary'!E$52:E$66)+SUM('1.  LRAMVA Summary'!E$67:E$68)*(MONTH($E93)-1)/12)*$H93</f>
        <v>110.51379435154111</v>
      </c>
      <c r="K93" s="232">
        <f>(SUM('1.  LRAMVA Summary'!F$52:F$66)+SUM('1.  LRAMVA Summary'!F$67:F$68)*(MONTH($E93)-1)/12)*$H93</f>
        <v>53.286447137871868</v>
      </c>
      <c r="L93" s="232">
        <f>(SUM('1.  LRAMVA Summary'!G$52:G$66)+SUM('1.  LRAMVA Summary'!G$67:G$68)*(MONTH($E93)-1)/12)*$H93</f>
        <v>0</v>
      </c>
      <c r="M93" s="232">
        <f>(SUM('1.  LRAMVA Summary'!H$52:H$66)+SUM('1.  LRAMVA Summary'!H$67:H$68)*(MONTH($E93)-1)/12)*$H93</f>
        <v>0</v>
      </c>
      <c r="N93" s="232">
        <f>(SUM('1.  LRAMVA Summary'!I$52:I$66)+SUM('1.  LRAMVA Summary'!I$67:I$68)*(MONTH($E93)-1)/12)*$H93</f>
        <v>2.0125875</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24"/>
        <v>328.50300607114076</v>
      </c>
    </row>
    <row r="94" spans="2:23" s="9" customFormat="1">
      <c r="B94" s="68"/>
      <c r="E94" s="216">
        <v>42491</v>
      </c>
      <c r="F94" s="216" t="s">
        <v>184</v>
      </c>
      <c r="G94" s="217" t="s">
        <v>66</v>
      </c>
      <c r="H94" s="231">
        <f>$C$36/12</f>
        <v>9.1666666666666665E-4</v>
      </c>
      <c r="I94" s="232">
        <f>(SUM('1.  LRAMVA Summary'!D$52:D$66)+SUM('1.  LRAMVA Summary'!D$67:D$68)*(MONTH($E94)-1)/12)*$H94</f>
        <v>170.18618953534184</v>
      </c>
      <c r="J94" s="232">
        <f>(SUM('1.  LRAMVA Summary'!E$52:E$66)+SUM('1.  LRAMVA Summary'!E$67:E$68)*(MONTH($E94)-1)/12)*$H94</f>
        <v>114.85802256632107</v>
      </c>
      <c r="K94" s="232">
        <f>(SUM('1.  LRAMVA Summary'!F$52:F$66)+SUM('1.  LRAMVA Summary'!F$67:F$68)*(MONTH($E94)-1)/12)*$H94</f>
        <v>55.01990134587308</v>
      </c>
      <c r="L94" s="232">
        <f>(SUM('1.  LRAMVA Summary'!G$52:G$66)+SUM('1.  LRAMVA Summary'!G$67:G$68)*(MONTH($E94)-1)/12)*$H94</f>
        <v>0</v>
      </c>
      <c r="M94" s="232">
        <f>(SUM('1.  LRAMVA Summary'!H$52:H$66)+SUM('1.  LRAMVA Summary'!H$67:H$68)*(MONTH($E94)-1)/12)*$H94</f>
        <v>0</v>
      </c>
      <c r="N94" s="232">
        <f>(SUM('1.  LRAMVA Summary'!I$52:I$66)+SUM('1.  LRAMVA Summary'!I$67:I$68)*(MONTH($E94)-1)/12)*$H94</f>
        <v>2.6834500000000001</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24"/>
        <v>342.74756344753598</v>
      </c>
    </row>
    <row r="95" spans="2:23" s="240" customFormat="1">
      <c r="B95" s="239"/>
      <c r="D95" s="9"/>
      <c r="E95" s="216">
        <v>42522</v>
      </c>
      <c r="F95" s="216" t="s">
        <v>184</v>
      </c>
      <c r="G95" s="217" t="s">
        <v>66</v>
      </c>
      <c r="H95" s="231">
        <f>$C$36/12</f>
        <v>9.1666666666666665E-4</v>
      </c>
      <c r="I95" s="232">
        <f>(SUM('1.  LRAMVA Summary'!D$52:D$66)+SUM('1.  LRAMVA Summary'!D$67:D$68)*(MONTH($E95)-1)/12)*$H95</f>
        <v>177.68220198895588</v>
      </c>
      <c r="J95" s="232">
        <f>(SUM('1.  LRAMVA Summary'!E$52:E$66)+SUM('1.  LRAMVA Summary'!E$67:E$68)*(MONTH($E95)-1)/12)*$H95</f>
        <v>119.20225078110103</v>
      </c>
      <c r="K95" s="232">
        <f>(SUM('1.  LRAMVA Summary'!F$52:F$66)+SUM('1.  LRAMVA Summary'!F$67:F$68)*(MONTH($E95)-1)/12)*$H95</f>
        <v>56.753355553874286</v>
      </c>
      <c r="L95" s="232">
        <f>(SUM('1.  LRAMVA Summary'!G$52:G$66)+SUM('1.  LRAMVA Summary'!G$67:G$68)*(MONTH($E95)-1)/12)*$H95</f>
        <v>0</v>
      </c>
      <c r="M95" s="232">
        <f>(SUM('1.  LRAMVA Summary'!H$52:H$66)+SUM('1.  LRAMVA Summary'!H$67:H$68)*(MONTH($E95)-1)/12)*$H95</f>
        <v>0</v>
      </c>
      <c r="N95" s="232">
        <f>(SUM('1.  LRAMVA Summary'!I$52:I$66)+SUM('1.  LRAMVA Summary'!I$67:I$68)*(MONTH($E95)-1)/12)*$H95</f>
        <v>3.3543124999999998</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24"/>
        <v>356.99212082393115</v>
      </c>
    </row>
    <row r="96" spans="2:23" s="9" customFormat="1">
      <c r="B96" s="68"/>
      <c r="E96" s="216">
        <v>42552</v>
      </c>
      <c r="F96" s="216" t="s">
        <v>184</v>
      </c>
      <c r="G96" s="217" t="s">
        <v>68</v>
      </c>
      <c r="H96" s="231">
        <f>$C$37/12</f>
        <v>9.1666666666666665E-4</v>
      </c>
      <c r="I96" s="232">
        <f>(SUM('1.  LRAMVA Summary'!D$52:D$66)+SUM('1.  LRAMVA Summary'!D$67:D$68)*(MONTH($E96)-1)/12)*$H96</f>
        <v>185.17821444256992</v>
      </c>
      <c r="J96" s="232">
        <f>(SUM('1.  LRAMVA Summary'!E$52:E$66)+SUM('1.  LRAMVA Summary'!E$67:E$68)*(MONTH($E96)-1)/12)*$H96</f>
        <v>123.54647899588099</v>
      </c>
      <c r="K96" s="232">
        <f>(SUM('1.  LRAMVA Summary'!F$52:F$66)+SUM('1.  LRAMVA Summary'!F$67:F$68)*(MONTH($E96)-1)/12)*$H96</f>
        <v>58.486809761875492</v>
      </c>
      <c r="L96" s="232">
        <f>(SUM('1.  LRAMVA Summary'!G$52:G$66)+SUM('1.  LRAMVA Summary'!G$67:G$68)*(MONTH($E96)-1)/12)*$H96</f>
        <v>0</v>
      </c>
      <c r="M96" s="232">
        <f>(SUM('1.  LRAMVA Summary'!H$52:H$66)+SUM('1.  LRAMVA Summary'!H$67:H$68)*(MONTH($E96)-1)/12)*$H96</f>
        <v>0</v>
      </c>
      <c r="N96" s="232">
        <f>(SUM('1.  LRAMVA Summary'!I$52:I$66)+SUM('1.  LRAMVA Summary'!I$67:I$68)*(MONTH($E96)-1)/12)*$H96</f>
        <v>4.0251749999999999</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24"/>
        <v>371.23667820032642</v>
      </c>
    </row>
    <row r="97" spans="2:23" s="9" customFormat="1">
      <c r="B97" s="68"/>
      <c r="E97" s="216">
        <v>42583</v>
      </c>
      <c r="F97" s="216" t="s">
        <v>184</v>
      </c>
      <c r="G97" s="217" t="s">
        <v>68</v>
      </c>
      <c r="H97" s="231">
        <f>$C$37/12</f>
        <v>9.1666666666666665E-4</v>
      </c>
      <c r="I97" s="232">
        <f>(SUM('1.  LRAMVA Summary'!D$52:D$66)+SUM('1.  LRAMVA Summary'!D$67:D$68)*(MONTH($E97)-1)/12)*$H97</f>
        <v>192.67422689618397</v>
      </c>
      <c r="J97" s="232">
        <f>(SUM('1.  LRAMVA Summary'!E$52:E$66)+SUM('1.  LRAMVA Summary'!E$67:E$68)*(MONTH($E97)-1)/12)*$H97</f>
        <v>127.89070721066096</v>
      </c>
      <c r="K97" s="232">
        <f>(SUM('1.  LRAMVA Summary'!F$52:F$66)+SUM('1.  LRAMVA Summary'!F$67:F$68)*(MONTH($E97)-1)/12)*$H97</f>
        <v>60.22026396987669</v>
      </c>
      <c r="L97" s="232">
        <f>(SUM('1.  LRAMVA Summary'!G$52:G$66)+SUM('1.  LRAMVA Summary'!G$67:G$68)*(MONTH($E97)-1)/12)*$H97</f>
        <v>0</v>
      </c>
      <c r="M97" s="232">
        <f>(SUM('1.  LRAMVA Summary'!H$52:H$66)+SUM('1.  LRAMVA Summary'!H$67:H$68)*(MONTH($E97)-1)/12)*$H97</f>
        <v>0</v>
      </c>
      <c r="N97" s="232">
        <f>(SUM('1.  LRAMVA Summary'!I$52:I$66)+SUM('1.  LRAMVA Summary'!I$67:I$68)*(MONTH($E97)-1)/12)*$H97</f>
        <v>4.696037500000001</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24"/>
        <v>385.48123557672159</v>
      </c>
    </row>
    <row r="98" spans="2:23" s="9" customFormat="1">
      <c r="B98" s="68"/>
      <c r="E98" s="216">
        <v>42614</v>
      </c>
      <c r="F98" s="216" t="s">
        <v>184</v>
      </c>
      <c r="G98" s="217" t="s">
        <v>68</v>
      </c>
      <c r="H98" s="231">
        <f>$C$37/12</f>
        <v>9.1666666666666665E-4</v>
      </c>
      <c r="I98" s="232">
        <f>(SUM('1.  LRAMVA Summary'!D$52:D$66)+SUM('1.  LRAMVA Summary'!D$67:D$68)*(MONTH($E98)-1)/12)*$H98</f>
        <v>200.17023934979798</v>
      </c>
      <c r="J98" s="232">
        <f>(SUM('1.  LRAMVA Summary'!E$52:E$66)+SUM('1.  LRAMVA Summary'!E$67:E$68)*(MONTH($E98)-1)/12)*$H98</f>
        <v>132.23493542544094</v>
      </c>
      <c r="K98" s="232">
        <f>(SUM('1.  LRAMVA Summary'!F$52:F$66)+SUM('1.  LRAMVA Summary'!F$67:F$68)*(MONTH($E98)-1)/12)*$H98</f>
        <v>61.953718177877896</v>
      </c>
      <c r="L98" s="232">
        <f>(SUM('1.  LRAMVA Summary'!G$52:G$66)+SUM('1.  LRAMVA Summary'!G$67:G$68)*(MONTH($E98)-1)/12)*$H98</f>
        <v>0</v>
      </c>
      <c r="M98" s="232">
        <f>(SUM('1.  LRAMVA Summary'!H$52:H$66)+SUM('1.  LRAMVA Summary'!H$67:H$68)*(MONTH($E98)-1)/12)*$H98</f>
        <v>0</v>
      </c>
      <c r="N98" s="232">
        <f>(SUM('1.  LRAMVA Summary'!I$52:I$66)+SUM('1.  LRAMVA Summary'!I$67:I$68)*(MONTH($E98)-1)/12)*$H98</f>
        <v>5.3669000000000002</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24"/>
        <v>399.72579295311681</v>
      </c>
    </row>
    <row r="99" spans="2:23" s="9" customFormat="1">
      <c r="B99" s="68"/>
      <c r="E99" s="216">
        <v>42644</v>
      </c>
      <c r="F99" s="216" t="s">
        <v>184</v>
      </c>
      <c r="G99" s="217" t="s">
        <v>69</v>
      </c>
      <c r="H99" s="212">
        <f>$C$38/12</f>
        <v>9.1666666666666665E-4</v>
      </c>
      <c r="I99" s="232">
        <f>(SUM('1.  LRAMVA Summary'!D$52:D$66)+SUM('1.  LRAMVA Summary'!D$67:D$68)*(MONTH($E99)-1)/12)*$H99</f>
        <v>207.66625180341202</v>
      </c>
      <c r="J99" s="232">
        <f>(SUM('1.  LRAMVA Summary'!E$52:E$66)+SUM('1.  LRAMVA Summary'!E$67:E$68)*(MONTH($E99)-1)/12)*$H99</f>
        <v>136.57916364022091</v>
      </c>
      <c r="K99" s="232">
        <f>(SUM('1.  LRAMVA Summary'!F$52:F$66)+SUM('1.  LRAMVA Summary'!F$67:F$68)*(MONTH($E99)-1)/12)*$H99</f>
        <v>63.687172385879101</v>
      </c>
      <c r="L99" s="232">
        <f>(SUM('1.  LRAMVA Summary'!G$52:G$66)+SUM('1.  LRAMVA Summary'!G$67:G$68)*(MONTH($E99)-1)/12)*$H99</f>
        <v>0</v>
      </c>
      <c r="M99" s="232">
        <f>(SUM('1.  LRAMVA Summary'!H$52:H$66)+SUM('1.  LRAMVA Summary'!H$67:H$68)*(MONTH($E99)-1)/12)*$H99</f>
        <v>0</v>
      </c>
      <c r="N99" s="232">
        <f>(SUM('1.  LRAMVA Summary'!I$52:I$66)+SUM('1.  LRAMVA Summary'!I$67:I$68)*(MONTH($E99)-1)/12)*$H99</f>
        <v>6.0377625000000004</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24"/>
        <v>413.97035032951203</v>
      </c>
    </row>
    <row r="100" spans="2:23" s="9" customFormat="1">
      <c r="B100" s="68"/>
      <c r="E100" s="216">
        <v>42675</v>
      </c>
      <c r="F100" s="216" t="s">
        <v>184</v>
      </c>
      <c r="G100" s="217" t="s">
        <v>69</v>
      </c>
      <c r="H100" s="212">
        <f>$C$38/12</f>
        <v>9.1666666666666665E-4</v>
      </c>
      <c r="I100" s="232">
        <f>(SUM('1.  LRAMVA Summary'!D$52:D$66)+SUM('1.  LRAMVA Summary'!D$67:D$68)*(MONTH($E100)-1)/12)*$H100</f>
        <v>215.16226425702607</v>
      </c>
      <c r="J100" s="232">
        <f>(SUM('1.  LRAMVA Summary'!E$52:E$66)+SUM('1.  LRAMVA Summary'!E$67:E$68)*(MONTH($E100)-1)/12)*$H100</f>
        <v>140.92339185500089</v>
      </c>
      <c r="K100" s="232">
        <f>(SUM('1.  LRAMVA Summary'!F$52:F$66)+SUM('1.  LRAMVA Summary'!F$67:F$68)*(MONTH($E100)-1)/12)*$H100</f>
        <v>65.4206265938803</v>
      </c>
      <c r="L100" s="232">
        <f>(SUM('1.  LRAMVA Summary'!G$52:G$66)+SUM('1.  LRAMVA Summary'!G$67:G$68)*(MONTH($E100)-1)/12)*$H100</f>
        <v>0</v>
      </c>
      <c r="M100" s="232">
        <f>(SUM('1.  LRAMVA Summary'!H$52:H$66)+SUM('1.  LRAMVA Summary'!H$67:H$68)*(MONTH($E100)-1)/12)*$H100</f>
        <v>0</v>
      </c>
      <c r="N100" s="232">
        <f>(SUM('1.  LRAMVA Summary'!I$52:I$66)+SUM('1.  LRAMVA Summary'!I$67:I$68)*(MONTH($E100)-1)/12)*$H100</f>
        <v>6.7086249999999996</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24"/>
        <v>428.21490770590725</v>
      </c>
    </row>
    <row r="101" spans="2:23" s="9" customFormat="1">
      <c r="B101" s="68"/>
      <c r="E101" s="216">
        <v>42705</v>
      </c>
      <c r="F101" s="216" t="s">
        <v>184</v>
      </c>
      <c r="G101" s="217" t="s">
        <v>69</v>
      </c>
      <c r="H101" s="212">
        <f>$C$38/12</f>
        <v>9.1666666666666665E-4</v>
      </c>
      <c r="I101" s="232">
        <f>(SUM('1.  LRAMVA Summary'!D$52:D$66)+SUM('1.  LRAMVA Summary'!D$67:D$68)*(MONTH($E101)-1)/12)*$H101</f>
        <v>222.65827671064011</v>
      </c>
      <c r="J101" s="232">
        <f>(SUM('1.  LRAMVA Summary'!E$52:E$66)+SUM('1.  LRAMVA Summary'!E$67:E$68)*(MONTH($E101)-1)/12)*$H101</f>
        <v>145.2676200697808</v>
      </c>
      <c r="K101" s="232">
        <f>(SUM('1.  LRAMVA Summary'!F$52:F$66)+SUM('1.  LRAMVA Summary'!F$67:F$68)*(MONTH($E101)-1)/12)*$H101</f>
        <v>67.154080801881506</v>
      </c>
      <c r="L101" s="232">
        <f>(SUM('1.  LRAMVA Summary'!G$52:G$66)+SUM('1.  LRAMVA Summary'!G$67:G$68)*(MONTH($E101)-1)/12)*$H101</f>
        <v>0</v>
      </c>
      <c r="M101" s="232">
        <f>(SUM('1.  LRAMVA Summary'!H$52:H$66)+SUM('1.  LRAMVA Summary'!H$67:H$68)*(MONTH($E101)-1)/12)*$H101</f>
        <v>0</v>
      </c>
      <c r="N101" s="232">
        <f>(SUM('1.  LRAMVA Summary'!I$52:I$66)+SUM('1.  LRAMVA Summary'!I$67:I$68)*(MONTH($E101)-1)/12)*$H101</f>
        <v>7.3794875000000006</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24"/>
        <v>442.45946508230236</v>
      </c>
    </row>
    <row r="102" spans="2:23" s="9" customFormat="1" ht="15.75" thickBot="1">
      <c r="B102" s="68"/>
      <c r="E102" s="218" t="s">
        <v>469</v>
      </c>
      <c r="F102" s="218"/>
      <c r="G102" s="219"/>
      <c r="H102" s="220"/>
      <c r="I102" s="221">
        <f t="shared" ref="I102:O102" si="25">SUM(I89:I101)</f>
        <v>4547.8918549994569</v>
      </c>
      <c r="J102" s="221">
        <f t="shared" si="25"/>
        <v>3138.9292079120432</v>
      </c>
      <c r="K102" s="221">
        <f t="shared" si="25"/>
        <v>1554.9273700818026</v>
      </c>
      <c r="L102" s="221">
        <f t="shared" si="25"/>
        <v>0</v>
      </c>
      <c r="M102" s="221">
        <f t="shared" si="25"/>
        <v>0</v>
      </c>
      <c r="N102" s="221">
        <f t="shared" si="25"/>
        <v>44.276925000000006</v>
      </c>
      <c r="O102" s="221">
        <f t="shared" si="25"/>
        <v>0</v>
      </c>
      <c r="P102" s="221">
        <f t="shared" ref="P102:V102" si="26">SUM(P89:P101)</f>
        <v>0</v>
      </c>
      <c r="Q102" s="221">
        <f t="shared" si="26"/>
        <v>0</v>
      </c>
      <c r="R102" s="221">
        <f t="shared" si="26"/>
        <v>0</v>
      </c>
      <c r="S102" s="221">
        <f t="shared" si="26"/>
        <v>0</v>
      </c>
      <c r="T102" s="221">
        <f t="shared" si="26"/>
        <v>0</v>
      </c>
      <c r="U102" s="221">
        <f t="shared" si="26"/>
        <v>0</v>
      </c>
      <c r="V102" s="221">
        <f t="shared" si="26"/>
        <v>0</v>
      </c>
      <c r="W102" s="221">
        <f>SUM(W89:W101)</f>
        <v>9286.0253579932978</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433</v>
      </c>
      <c r="F104" s="227"/>
      <c r="G104" s="228"/>
      <c r="H104" s="229"/>
      <c r="I104" s="230">
        <f t="shared" ref="I104:N104" si="27">I102+I103</f>
        <v>4547.8918549994569</v>
      </c>
      <c r="J104" s="230">
        <f t="shared" si="27"/>
        <v>3138.9292079120432</v>
      </c>
      <c r="K104" s="230">
        <f t="shared" si="27"/>
        <v>1554.9273700818026</v>
      </c>
      <c r="L104" s="230">
        <f t="shared" si="27"/>
        <v>0</v>
      </c>
      <c r="M104" s="230">
        <f t="shared" si="27"/>
        <v>0</v>
      </c>
      <c r="N104" s="230">
        <f t="shared" si="27"/>
        <v>44.276925000000006</v>
      </c>
      <c r="O104" s="230">
        <f t="shared" ref="O104:V104" si="28">O102+O103</f>
        <v>0</v>
      </c>
      <c r="P104" s="230">
        <f t="shared" si="28"/>
        <v>0</v>
      </c>
      <c r="Q104" s="230">
        <f t="shared" si="28"/>
        <v>0</v>
      </c>
      <c r="R104" s="230">
        <f t="shared" si="28"/>
        <v>0</v>
      </c>
      <c r="S104" s="230">
        <f t="shared" si="28"/>
        <v>0</v>
      </c>
      <c r="T104" s="230">
        <f t="shared" si="28"/>
        <v>0</v>
      </c>
      <c r="U104" s="230">
        <f t="shared" si="28"/>
        <v>0</v>
      </c>
      <c r="V104" s="230">
        <f t="shared" si="28"/>
        <v>0</v>
      </c>
      <c r="W104" s="230">
        <f>W102+W103</f>
        <v>9286.0253579932978</v>
      </c>
    </row>
    <row r="105" spans="2:23" s="9" customFormat="1" hidden="1">
      <c r="B105" s="68"/>
      <c r="E105" s="216">
        <v>42736</v>
      </c>
      <c r="F105" s="216" t="s">
        <v>185</v>
      </c>
      <c r="G105" s="217" t="s">
        <v>65</v>
      </c>
      <c r="H105" s="242">
        <f>$C$39/12</f>
        <v>9.1666666666666665E-4</v>
      </c>
      <c r="I105" s="232">
        <f>(SUM('1.  LRAMVA Summary'!D$52:D$69)+SUM('1.  LRAMVA Summary'!D$70:D$71)*(MONTH($E105)-1)/12)*$H105</f>
        <v>230.15428916425412</v>
      </c>
      <c r="J105" s="232">
        <f>(SUM('1.  LRAMVA Summary'!E$52:E$69)+SUM('1.  LRAMVA Summary'!E$70:E$71)*(MONTH($E105)-1)/12)*$H105</f>
        <v>149.61184828456078</v>
      </c>
      <c r="K105" s="232">
        <f>(SUM('1.  LRAMVA Summary'!F$52:F$69)+SUM('1.  LRAMVA Summary'!F$70:F$71)*(MONTH($E105)-1)/12)*$H105</f>
        <v>68.887535009882711</v>
      </c>
      <c r="L105" s="232">
        <f>(SUM('1.  LRAMVA Summary'!G$52:G$69)+SUM('1.  LRAMVA Summary'!G$70:G$71)*(MONTH($E105)-1)/12)*$H105</f>
        <v>0</v>
      </c>
      <c r="M105" s="232">
        <f>(SUM('1.  LRAMVA Summary'!H$52:H$69)+SUM('1.  LRAMVA Summary'!H$70:H$71)*(MONTH($E105)-1)/12)*$H105</f>
        <v>0</v>
      </c>
      <c r="N105" s="232">
        <f>(SUM('1.  LRAMVA Summary'!I$52:I$69)+SUM('1.  LRAMVA Summary'!I$70:I$71)*(MONTH($E105)-1)/12)*$H105</f>
        <v>8.0503499999999999</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456.70402245869758</v>
      </c>
    </row>
    <row r="106" spans="2:23" s="9" customFormat="1" hidden="1">
      <c r="B106" s="68"/>
      <c r="E106" s="216">
        <v>42767</v>
      </c>
      <c r="F106" s="216" t="s">
        <v>185</v>
      </c>
      <c r="G106" s="217" t="s">
        <v>65</v>
      </c>
      <c r="H106" s="242">
        <f>$C$39/12</f>
        <v>9.1666666666666665E-4</v>
      </c>
      <c r="I106" s="232">
        <f>(SUM('1.  LRAMVA Summary'!D$52:D$69)+SUM('1.  LRAMVA Summary'!D$70:D$71)*(MONTH($E106)-1)/12)*$H106</f>
        <v>235.41498015775659</v>
      </c>
      <c r="J106" s="232">
        <f>(SUM('1.  LRAMVA Summary'!E$52:E$69)+SUM('1.  LRAMVA Summary'!E$70:E$71)*(MONTH($E106)-1)/12)*$H106</f>
        <v>153.85881328262224</v>
      </c>
      <c r="K106" s="232">
        <f>(SUM('1.  LRAMVA Summary'!F$52:F$69)+SUM('1.  LRAMVA Summary'!F$70:F$71)*(MONTH($E106)-1)/12)*$H106</f>
        <v>70.639713741470175</v>
      </c>
      <c r="L106" s="232">
        <f>(SUM('1.  LRAMVA Summary'!G$52:G$69)+SUM('1.  LRAMVA Summary'!G$70:G$71)*(MONTH($E106)-1)/12)*$H106</f>
        <v>0</v>
      </c>
      <c r="M106" s="232">
        <f>(SUM('1.  LRAMVA Summary'!H$52:H$69)+SUM('1.  LRAMVA Summary'!H$70:H$71)*(MONTH($E106)-1)/12)*$H106</f>
        <v>0</v>
      </c>
      <c r="N106" s="232">
        <f>(SUM('1.  LRAMVA Summary'!I$52:I$69)+SUM('1.  LRAMVA Summary'!I$70:I$71)*(MONTH($E106)-1)/12)*$H106</f>
        <v>8.7201662899999999</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29">SUM(I106:V106)</f>
        <v>468.63367347184902</v>
      </c>
    </row>
    <row r="107" spans="2:23" s="9" customFormat="1" hidden="1">
      <c r="B107" s="68"/>
      <c r="E107" s="216">
        <v>42795</v>
      </c>
      <c r="F107" s="216" t="s">
        <v>185</v>
      </c>
      <c r="G107" s="217" t="s">
        <v>65</v>
      </c>
      <c r="H107" s="242">
        <f>$C$39/12</f>
        <v>9.1666666666666665E-4</v>
      </c>
      <c r="I107" s="232">
        <f>(SUM('1.  LRAMVA Summary'!D$52:D$69)+SUM('1.  LRAMVA Summary'!D$70:D$71)*(MONTH($E107)-1)/12)*$H107</f>
        <v>240.67567115125902</v>
      </c>
      <c r="J107" s="232">
        <f>(SUM('1.  LRAMVA Summary'!E$52:E$69)+SUM('1.  LRAMVA Summary'!E$70:E$71)*(MONTH($E107)-1)/12)*$H107</f>
        <v>158.10577828068367</v>
      </c>
      <c r="K107" s="232">
        <f>(SUM('1.  LRAMVA Summary'!F$52:F$69)+SUM('1.  LRAMVA Summary'!F$70:F$71)*(MONTH($E107)-1)/12)*$H107</f>
        <v>72.391892473057652</v>
      </c>
      <c r="L107" s="232">
        <f>(SUM('1.  LRAMVA Summary'!G$52:G$69)+SUM('1.  LRAMVA Summary'!G$70:G$71)*(MONTH($E107)-1)/12)*$H107</f>
        <v>0</v>
      </c>
      <c r="M107" s="232">
        <f>(SUM('1.  LRAMVA Summary'!H$52:H$69)+SUM('1.  LRAMVA Summary'!H$70:H$71)*(MONTH($E107)-1)/12)*$H107</f>
        <v>0</v>
      </c>
      <c r="N107" s="232">
        <f>(SUM('1.  LRAMVA Summary'!I$52:I$69)+SUM('1.  LRAMVA Summary'!I$70:I$71)*(MONTH($E107)-1)/12)*$H107</f>
        <v>9.3899825799999999</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29"/>
        <v>480.56332448500035</v>
      </c>
    </row>
    <row r="108" spans="2:23" s="8" customFormat="1" hidden="1">
      <c r="B108" s="241"/>
      <c r="E108" s="216">
        <v>42826</v>
      </c>
      <c r="F108" s="216" t="s">
        <v>185</v>
      </c>
      <c r="G108" s="217" t="s">
        <v>66</v>
      </c>
      <c r="H108" s="242">
        <f>$C$40/12</f>
        <v>9.1666666666666665E-4</v>
      </c>
      <c r="I108" s="232">
        <f>(SUM('1.  LRAMVA Summary'!D$52:D$69)+SUM('1.  LRAMVA Summary'!D$70:D$71)*(MONTH($E108)-1)/12)*$H108</f>
        <v>245.93636214476146</v>
      </c>
      <c r="J108" s="232">
        <f>(SUM('1.  LRAMVA Summary'!E$52:E$69)+SUM('1.  LRAMVA Summary'!E$70:E$71)*(MONTH($E108)-1)/12)*$H108</f>
        <v>162.35274327874509</v>
      </c>
      <c r="K108" s="232">
        <f>(SUM('1.  LRAMVA Summary'!F$52:F$69)+SUM('1.  LRAMVA Summary'!F$70:F$71)*(MONTH($E108)-1)/12)*$H108</f>
        <v>74.144071204645115</v>
      </c>
      <c r="L108" s="232">
        <f>(SUM('1.  LRAMVA Summary'!G$52:G$69)+SUM('1.  LRAMVA Summary'!G$70:G$71)*(MONTH($E108)-1)/12)*$H108</f>
        <v>0</v>
      </c>
      <c r="M108" s="232">
        <f>(SUM('1.  LRAMVA Summary'!H$52:H$69)+SUM('1.  LRAMVA Summary'!H$70:H$71)*(MONTH($E108)-1)/12)*$H108</f>
        <v>0</v>
      </c>
      <c r="N108" s="232">
        <f>(SUM('1.  LRAMVA Summary'!I$52:I$69)+SUM('1.  LRAMVA Summary'!I$70:I$71)*(MONTH($E108)-1)/12)*$H108</f>
        <v>10.05979887</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29"/>
        <v>492.49297549815168</v>
      </c>
    </row>
    <row r="109" spans="2:23" s="9" customFormat="1" hidden="1">
      <c r="B109" s="68"/>
      <c r="E109" s="216">
        <v>42856</v>
      </c>
      <c r="F109" s="216" t="s">
        <v>185</v>
      </c>
      <c r="G109" s="217" t="s">
        <v>66</v>
      </c>
      <c r="H109" s="242">
        <f>$C$40/12</f>
        <v>9.1666666666666665E-4</v>
      </c>
      <c r="I109" s="232">
        <f>(SUM('1.  LRAMVA Summary'!D$52:D$69)+SUM('1.  LRAMVA Summary'!D$70:D$71)*(MONTH($E109)-1)/12)*$H109</f>
        <v>251.19705313826393</v>
      </c>
      <c r="J109" s="232">
        <f>(SUM('1.  LRAMVA Summary'!E$52:E$69)+SUM('1.  LRAMVA Summary'!E$70:E$71)*(MONTH($E109)-1)/12)*$H109</f>
        <v>166.59970827680655</v>
      </c>
      <c r="K109" s="232">
        <f>(SUM('1.  LRAMVA Summary'!F$52:F$69)+SUM('1.  LRAMVA Summary'!F$70:F$71)*(MONTH($E109)-1)/12)*$H109</f>
        <v>75.896249936232579</v>
      </c>
      <c r="L109" s="232">
        <f>(SUM('1.  LRAMVA Summary'!G$52:G$69)+SUM('1.  LRAMVA Summary'!G$70:G$71)*(MONTH($E109)-1)/12)*$H109</f>
        <v>0</v>
      </c>
      <c r="M109" s="232">
        <f>(SUM('1.  LRAMVA Summary'!H$52:H$69)+SUM('1.  LRAMVA Summary'!H$70:H$71)*(MONTH($E109)-1)/12)*$H109</f>
        <v>0</v>
      </c>
      <c r="N109" s="232">
        <f>(SUM('1.  LRAMVA Summary'!I$52:I$69)+SUM('1.  LRAMVA Summary'!I$70:I$71)*(MONTH($E109)-1)/12)*$H109</f>
        <v>10.729615160000002</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29"/>
        <v>504.42262651130306</v>
      </c>
    </row>
    <row r="110" spans="2:23" s="240" customFormat="1" hidden="1">
      <c r="B110" s="239"/>
      <c r="E110" s="216">
        <v>42887</v>
      </c>
      <c r="F110" s="216" t="s">
        <v>185</v>
      </c>
      <c r="G110" s="217" t="s">
        <v>66</v>
      </c>
      <c r="H110" s="242">
        <f>$C$40/12</f>
        <v>9.1666666666666665E-4</v>
      </c>
      <c r="I110" s="232">
        <f>(SUM('1.  LRAMVA Summary'!D$52:D$69)+SUM('1.  LRAMVA Summary'!D$70:D$71)*(MONTH($E110)-1)/12)*$H110</f>
        <v>256.45774413176633</v>
      </c>
      <c r="J110" s="232">
        <f>(SUM('1.  LRAMVA Summary'!E$52:E$69)+SUM('1.  LRAMVA Summary'!E$70:E$71)*(MONTH($E110)-1)/12)*$H110</f>
        <v>170.84667327486798</v>
      </c>
      <c r="K110" s="232">
        <f>(SUM('1.  LRAMVA Summary'!F$52:F$69)+SUM('1.  LRAMVA Summary'!F$70:F$71)*(MONTH($E110)-1)/12)*$H110</f>
        <v>77.648428667820042</v>
      </c>
      <c r="L110" s="232">
        <f>(SUM('1.  LRAMVA Summary'!G$52:G$69)+SUM('1.  LRAMVA Summary'!G$70:G$71)*(MONTH($E110)-1)/12)*$H110</f>
        <v>0</v>
      </c>
      <c r="M110" s="232">
        <f>(SUM('1.  LRAMVA Summary'!H$52:H$69)+SUM('1.  LRAMVA Summary'!H$70:H$71)*(MONTH($E110)-1)/12)*$H110</f>
        <v>0</v>
      </c>
      <c r="N110" s="232">
        <f>(SUM('1.  LRAMVA Summary'!I$52:I$69)+SUM('1.  LRAMVA Summary'!I$70:I$71)*(MONTH($E110)-1)/12)*$H110</f>
        <v>11.399431450000002</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29"/>
        <v>516.35227752445439</v>
      </c>
    </row>
    <row r="111" spans="2:23" s="9" customFormat="1" hidden="1">
      <c r="B111" s="68"/>
      <c r="E111" s="216">
        <v>42917</v>
      </c>
      <c r="F111" s="216" t="s">
        <v>185</v>
      </c>
      <c r="G111" s="217" t="s">
        <v>68</v>
      </c>
      <c r="H111" s="242">
        <f>$C$41/12</f>
        <v>9.1666666666666665E-4</v>
      </c>
      <c r="I111" s="232">
        <f>(SUM('1.  LRAMVA Summary'!D$52:D$69)+SUM('1.  LRAMVA Summary'!D$70:D$71)*(MONTH($E111)-1)/12)*$H111</f>
        <v>261.7184351252688</v>
      </c>
      <c r="J111" s="232">
        <f>(SUM('1.  LRAMVA Summary'!E$52:E$69)+SUM('1.  LRAMVA Summary'!E$70:E$71)*(MONTH($E111)-1)/12)*$H111</f>
        <v>175.09363827292941</v>
      </c>
      <c r="K111" s="232">
        <f>(SUM('1.  LRAMVA Summary'!F$52:F$69)+SUM('1.  LRAMVA Summary'!F$70:F$71)*(MONTH($E111)-1)/12)*$H111</f>
        <v>79.400607399407505</v>
      </c>
      <c r="L111" s="232">
        <f>(SUM('1.  LRAMVA Summary'!G$52:G$69)+SUM('1.  LRAMVA Summary'!G$70:G$71)*(MONTH($E111)-1)/12)*$H111</f>
        <v>0</v>
      </c>
      <c r="M111" s="232">
        <f>(SUM('1.  LRAMVA Summary'!H$52:H$69)+SUM('1.  LRAMVA Summary'!H$70:H$71)*(MONTH($E111)-1)/12)*$H111</f>
        <v>0</v>
      </c>
      <c r="N111" s="232">
        <f>(SUM('1.  LRAMVA Summary'!I$52:I$69)+SUM('1.  LRAMVA Summary'!I$70:I$71)*(MONTH($E111)-1)/12)*$H111</f>
        <v>12.06924774</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29"/>
        <v>528.28192853760572</v>
      </c>
    </row>
    <row r="112" spans="2:23" s="9" customFormat="1" hidden="1">
      <c r="B112" s="68"/>
      <c r="E112" s="216">
        <v>42948</v>
      </c>
      <c r="F112" s="216" t="s">
        <v>185</v>
      </c>
      <c r="G112" s="217" t="s">
        <v>68</v>
      </c>
      <c r="H112" s="242">
        <f>$C$41/12</f>
        <v>9.1666666666666665E-4</v>
      </c>
      <c r="I112" s="232">
        <f>(SUM('1.  LRAMVA Summary'!D$52:D$69)+SUM('1.  LRAMVA Summary'!D$70:D$71)*(MONTH($E112)-1)/12)*$H112</f>
        <v>266.97912611877126</v>
      </c>
      <c r="J112" s="232">
        <f>(SUM('1.  LRAMVA Summary'!E$52:E$69)+SUM('1.  LRAMVA Summary'!E$70:E$71)*(MONTH($E112)-1)/12)*$H112</f>
        <v>179.3406032709909</v>
      </c>
      <c r="K112" s="232">
        <f>(SUM('1.  LRAMVA Summary'!F$52:F$69)+SUM('1.  LRAMVA Summary'!F$70:F$71)*(MONTH($E112)-1)/12)*$H112</f>
        <v>81.152786130994969</v>
      </c>
      <c r="L112" s="232">
        <f>(SUM('1.  LRAMVA Summary'!G$52:G$69)+SUM('1.  LRAMVA Summary'!G$70:G$71)*(MONTH($E112)-1)/12)*$H112</f>
        <v>0</v>
      </c>
      <c r="M112" s="232">
        <f>(SUM('1.  LRAMVA Summary'!H$52:H$69)+SUM('1.  LRAMVA Summary'!H$70:H$71)*(MONTH($E112)-1)/12)*$H112</f>
        <v>0</v>
      </c>
      <c r="N112" s="232">
        <f>(SUM('1.  LRAMVA Summary'!I$52:I$69)+SUM('1.  LRAMVA Summary'!I$70:I$71)*(MONTH($E112)-1)/12)*$H112</f>
        <v>12.739064030000002</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29"/>
        <v>540.21157955075716</v>
      </c>
    </row>
    <row r="113" spans="2:23" s="9" customFormat="1" hidden="1">
      <c r="B113" s="68"/>
      <c r="E113" s="216">
        <v>42979</v>
      </c>
      <c r="F113" s="216" t="s">
        <v>185</v>
      </c>
      <c r="G113" s="217" t="s">
        <v>68</v>
      </c>
      <c r="H113" s="242">
        <f>$C$41/12</f>
        <v>9.1666666666666665E-4</v>
      </c>
      <c r="I113" s="232">
        <f>(SUM('1.  LRAMVA Summary'!D$52:D$69)+SUM('1.  LRAMVA Summary'!D$70:D$71)*(MONTH($E113)-1)/12)*$H113</f>
        <v>272.23981711227367</v>
      </c>
      <c r="J113" s="232">
        <f>(SUM('1.  LRAMVA Summary'!E$52:E$69)+SUM('1.  LRAMVA Summary'!E$70:E$71)*(MONTH($E113)-1)/12)*$H113</f>
        <v>183.58756826905233</v>
      </c>
      <c r="K113" s="232">
        <f>(SUM('1.  LRAMVA Summary'!F$52:F$69)+SUM('1.  LRAMVA Summary'!F$70:F$71)*(MONTH($E113)-1)/12)*$H113</f>
        <v>82.904964862582446</v>
      </c>
      <c r="L113" s="232">
        <f>(SUM('1.  LRAMVA Summary'!G$52:G$69)+SUM('1.  LRAMVA Summary'!G$70:G$71)*(MONTH($E113)-1)/12)*$H113</f>
        <v>0</v>
      </c>
      <c r="M113" s="232">
        <f>(SUM('1.  LRAMVA Summary'!H$52:H$69)+SUM('1.  LRAMVA Summary'!H$70:H$71)*(MONTH($E113)-1)/12)*$H113</f>
        <v>0</v>
      </c>
      <c r="N113" s="232">
        <f>(SUM('1.  LRAMVA Summary'!I$52:I$69)+SUM('1.  LRAMVA Summary'!I$70:I$71)*(MONTH($E113)-1)/12)*$H113</f>
        <v>13.408880320000002</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29"/>
        <v>552.14123056390838</v>
      </c>
    </row>
    <row r="114" spans="2:23" s="9" customFormat="1" hidden="1">
      <c r="B114" s="68"/>
      <c r="E114" s="216">
        <v>43009</v>
      </c>
      <c r="F114" s="216" t="s">
        <v>185</v>
      </c>
      <c r="G114" s="217" t="s">
        <v>69</v>
      </c>
      <c r="H114" s="242">
        <f>$C$42/12</f>
        <v>9.1666666666666665E-4</v>
      </c>
      <c r="I114" s="232">
        <f>(SUM('1.  LRAMVA Summary'!D$52:D$69)+SUM('1.  LRAMVA Summary'!D$70:D$71)*(MONTH($E114)-1)/12)*$H114</f>
        <v>277.50050810577613</v>
      </c>
      <c r="J114" s="232">
        <f>(SUM('1.  LRAMVA Summary'!E$52:E$69)+SUM('1.  LRAMVA Summary'!E$70:E$71)*(MONTH($E114)-1)/12)*$H114</f>
        <v>187.83453326711376</v>
      </c>
      <c r="K114" s="232">
        <f>(SUM('1.  LRAMVA Summary'!F$52:F$69)+SUM('1.  LRAMVA Summary'!F$70:F$71)*(MONTH($E114)-1)/12)*$H114</f>
        <v>84.657143594169909</v>
      </c>
      <c r="L114" s="232">
        <f>(SUM('1.  LRAMVA Summary'!G$52:G$69)+SUM('1.  LRAMVA Summary'!G$70:G$71)*(MONTH($E114)-1)/12)*$H114</f>
        <v>0</v>
      </c>
      <c r="M114" s="232">
        <f>(SUM('1.  LRAMVA Summary'!H$52:H$69)+SUM('1.  LRAMVA Summary'!H$70:H$71)*(MONTH($E114)-1)/12)*$H114</f>
        <v>0</v>
      </c>
      <c r="N114" s="232">
        <f>(SUM('1.  LRAMVA Summary'!I$52:I$69)+SUM('1.  LRAMVA Summary'!I$70:I$71)*(MONTH($E114)-1)/12)*$H114</f>
        <v>14.078696610000001</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29"/>
        <v>564.07088157705982</v>
      </c>
    </row>
    <row r="115" spans="2:23" s="9" customFormat="1" hidden="1">
      <c r="B115" s="68"/>
      <c r="E115" s="216">
        <v>43040</v>
      </c>
      <c r="F115" s="216" t="s">
        <v>185</v>
      </c>
      <c r="G115" s="217" t="s">
        <v>69</v>
      </c>
      <c r="H115" s="242">
        <f>$C$42/12</f>
        <v>9.1666666666666665E-4</v>
      </c>
      <c r="I115" s="232">
        <f>(SUM('1.  LRAMVA Summary'!D$52:D$69)+SUM('1.  LRAMVA Summary'!D$70:D$71)*(MONTH($E115)-1)/12)*$H115</f>
        <v>282.7611990992786</v>
      </c>
      <c r="J115" s="232">
        <f>(SUM('1.  LRAMVA Summary'!E$52:E$69)+SUM('1.  LRAMVA Summary'!E$70:E$71)*(MONTH($E115)-1)/12)*$H115</f>
        <v>192.08149826517521</v>
      </c>
      <c r="K115" s="232">
        <f>(SUM('1.  LRAMVA Summary'!F$52:F$69)+SUM('1.  LRAMVA Summary'!F$70:F$71)*(MONTH($E115)-1)/12)*$H115</f>
        <v>86.409322325757373</v>
      </c>
      <c r="L115" s="232">
        <f>(SUM('1.  LRAMVA Summary'!G$52:G$69)+SUM('1.  LRAMVA Summary'!G$70:G$71)*(MONTH($E115)-1)/12)*$H115</f>
        <v>0</v>
      </c>
      <c r="M115" s="232">
        <f>(SUM('1.  LRAMVA Summary'!H$52:H$69)+SUM('1.  LRAMVA Summary'!H$70:H$71)*(MONTH($E115)-1)/12)*$H115</f>
        <v>0</v>
      </c>
      <c r="N115" s="232">
        <f>(SUM('1.  LRAMVA Summary'!I$52:I$69)+SUM('1.  LRAMVA Summary'!I$70:I$71)*(MONTH($E115)-1)/12)*$H115</f>
        <v>14.748512900000001</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29"/>
        <v>576.00053259021115</v>
      </c>
    </row>
    <row r="116" spans="2:23" s="9" customFormat="1" hidden="1">
      <c r="B116" s="68"/>
      <c r="E116" s="216">
        <v>43070</v>
      </c>
      <c r="F116" s="216" t="s">
        <v>185</v>
      </c>
      <c r="G116" s="217" t="s">
        <v>69</v>
      </c>
      <c r="H116" s="242">
        <f>$C$42/12</f>
        <v>9.1666666666666665E-4</v>
      </c>
      <c r="I116" s="232">
        <f>(SUM('1.  LRAMVA Summary'!D$52:D$69)+SUM('1.  LRAMVA Summary'!D$70:D$71)*(MONTH($E116)-1)/12)*$H116</f>
        <v>288.02189009278101</v>
      </c>
      <c r="J116" s="232">
        <f>(SUM('1.  LRAMVA Summary'!E$52:E$69)+SUM('1.  LRAMVA Summary'!E$70:E$71)*(MONTH($E116)-1)/12)*$H116</f>
        <v>196.32846326323664</v>
      </c>
      <c r="K116" s="232">
        <f>(SUM('1.  LRAMVA Summary'!F$52:F$69)+SUM('1.  LRAMVA Summary'!F$70:F$71)*(MONTH($E116)-1)/12)*$H116</f>
        <v>88.161501057344836</v>
      </c>
      <c r="L116" s="232">
        <f>(SUM('1.  LRAMVA Summary'!G$52:G$69)+SUM('1.  LRAMVA Summary'!G$70:G$71)*(MONTH($E116)-1)/12)*$H116</f>
        <v>0</v>
      </c>
      <c r="M116" s="232">
        <f>(SUM('1.  LRAMVA Summary'!H$52:H$69)+SUM('1.  LRAMVA Summary'!H$70:H$71)*(MONTH($E116)-1)/12)*$H116</f>
        <v>0</v>
      </c>
      <c r="N116" s="232">
        <f>(SUM('1.  LRAMVA Summary'!I$52:I$69)+SUM('1.  LRAMVA Summary'!I$70:I$71)*(MONTH($E116)-1)/12)*$H116</f>
        <v>15.418329190000001</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29"/>
        <v>587.93018360336248</v>
      </c>
    </row>
    <row r="117" spans="2:23" s="9" customFormat="1" ht="15.75" hidden="1" thickBot="1">
      <c r="B117" s="68"/>
      <c r="E117" s="218" t="s">
        <v>470</v>
      </c>
      <c r="F117" s="218"/>
      <c r="G117" s="219"/>
      <c r="H117" s="220"/>
      <c r="I117" s="221">
        <f t="shared" ref="I117:O117" si="30">SUM(I104:I116)</f>
        <v>7656.9489305416673</v>
      </c>
      <c r="J117" s="221">
        <f t="shared" si="30"/>
        <v>5214.5710771988279</v>
      </c>
      <c r="K117" s="221">
        <f t="shared" si="30"/>
        <v>2497.2215864851682</v>
      </c>
      <c r="L117" s="221">
        <f t="shared" si="30"/>
        <v>0</v>
      </c>
      <c r="M117" s="221">
        <f t="shared" si="30"/>
        <v>0</v>
      </c>
      <c r="N117" s="221">
        <f t="shared" si="30"/>
        <v>185.08900014000002</v>
      </c>
      <c r="O117" s="221">
        <f t="shared" si="30"/>
        <v>0</v>
      </c>
      <c r="P117" s="221">
        <f t="shared" ref="P117:V117" si="31">SUM(P104:P116)</f>
        <v>0</v>
      </c>
      <c r="Q117" s="221">
        <f t="shared" si="31"/>
        <v>0</v>
      </c>
      <c r="R117" s="221">
        <f t="shared" si="31"/>
        <v>0</v>
      </c>
      <c r="S117" s="221">
        <f t="shared" si="31"/>
        <v>0</v>
      </c>
      <c r="T117" s="221">
        <f t="shared" si="31"/>
        <v>0</v>
      </c>
      <c r="U117" s="221">
        <f t="shared" si="31"/>
        <v>0</v>
      </c>
      <c r="V117" s="221">
        <f t="shared" si="31"/>
        <v>0</v>
      </c>
      <c r="W117" s="221">
        <f>SUM(W104:W116)</f>
        <v>15553.83059436566</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434</v>
      </c>
      <c r="F119" s="227"/>
      <c r="G119" s="228"/>
      <c r="H119" s="229"/>
      <c r="I119" s="230">
        <f t="shared" ref="I119:N119" si="32">I117+I118</f>
        <v>7656.9489305416673</v>
      </c>
      <c r="J119" s="230">
        <f t="shared" si="32"/>
        <v>5214.5710771988279</v>
      </c>
      <c r="K119" s="230">
        <f t="shared" si="32"/>
        <v>2497.2215864851682</v>
      </c>
      <c r="L119" s="230">
        <f t="shared" si="32"/>
        <v>0</v>
      </c>
      <c r="M119" s="230">
        <f t="shared" si="32"/>
        <v>0</v>
      </c>
      <c r="N119" s="230">
        <f t="shared" si="32"/>
        <v>185.08900014000002</v>
      </c>
      <c r="O119" s="230">
        <f t="shared" ref="O119:V119" si="33">O117+O118</f>
        <v>0</v>
      </c>
      <c r="P119" s="230">
        <f t="shared" si="33"/>
        <v>0</v>
      </c>
      <c r="Q119" s="230">
        <f t="shared" si="33"/>
        <v>0</v>
      </c>
      <c r="R119" s="230">
        <f t="shared" si="33"/>
        <v>0</v>
      </c>
      <c r="S119" s="230">
        <f t="shared" si="33"/>
        <v>0</v>
      </c>
      <c r="T119" s="230">
        <f t="shared" si="33"/>
        <v>0</v>
      </c>
      <c r="U119" s="230">
        <f t="shared" si="33"/>
        <v>0</v>
      </c>
      <c r="V119" s="230">
        <f t="shared" si="33"/>
        <v>0</v>
      </c>
      <c r="W119" s="230">
        <f>W117+W118</f>
        <v>15553.83059436566</v>
      </c>
    </row>
    <row r="120" spans="2:23" s="9" customFormat="1" hidden="1">
      <c r="B120" s="68"/>
      <c r="E120" s="216">
        <v>43101</v>
      </c>
      <c r="F120" s="216" t="s">
        <v>186</v>
      </c>
      <c r="G120" s="217" t="s">
        <v>65</v>
      </c>
      <c r="H120" s="242">
        <f>$C$43/12</f>
        <v>0</v>
      </c>
      <c r="I120" s="232">
        <f>(SUM('1.  LRAMVA Summary'!D$52:D$72)+SUM('1.  LRAMVA Summary'!D$73:D$74)*(MONTH($E120)-1)/12)*$H120</f>
        <v>0</v>
      </c>
      <c r="J120" s="232">
        <f>(SUM('1.  LRAMVA Summary'!E$52:E$72)+SUM('1.  LRAMVA Summary'!E$73:E$74)*(MONTH($E120)-1)/12)*$H120</f>
        <v>0</v>
      </c>
      <c r="K120" s="232">
        <f>(SUM('1.  LRAMVA Summary'!F$52:F$72)+SUM('1.  LRAMVA Summary'!F$73:F$74)*(MONTH($E120)-1)/12)*$H120</f>
        <v>0</v>
      </c>
      <c r="L120" s="232">
        <f>(SUM('1.  LRAMVA Summary'!G$52:G$72)+SUM('1.  LRAMVA Summary'!G$73:G$74)*(MONTH($E120)-1)/12)*$H120</f>
        <v>0</v>
      </c>
      <c r="M120" s="232">
        <f>(SUM('1.  LRAMVA Summary'!H$52:H$72)+SUM('1.  LRAMVA Summary'!H$73:H$74)*(MONTH($E120)-1)/12)*$H120</f>
        <v>0</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0</v>
      </c>
    </row>
    <row r="121" spans="2:23" s="9" customFormat="1" hidden="1">
      <c r="B121" s="68"/>
      <c r="E121" s="216">
        <v>43132</v>
      </c>
      <c r="F121" s="216" t="s">
        <v>186</v>
      </c>
      <c r="G121" s="217" t="s">
        <v>65</v>
      </c>
      <c r="H121" s="242">
        <f>$C$43/12</f>
        <v>0</v>
      </c>
      <c r="I121" s="232">
        <f>(SUM('1.  LRAMVA Summary'!D$52:D$72)+SUM('1.  LRAMVA Summary'!D$73:D$74)*(MONTH($E121)-1)/12)*$H121</f>
        <v>0</v>
      </c>
      <c r="J121" s="232">
        <f>(SUM('1.  LRAMVA Summary'!E$52:E$72)+SUM('1.  LRAMVA Summary'!E$73:E$74)*(MONTH($E121)-1)/12)*$H121</f>
        <v>0</v>
      </c>
      <c r="K121" s="232">
        <f>(SUM('1.  LRAMVA Summary'!F$52:F$72)+SUM('1.  LRAMVA Summary'!F$73:F$74)*(MONTH($E121)-1)/12)*$H121</f>
        <v>0</v>
      </c>
      <c r="L121" s="232">
        <f>(SUM('1.  LRAMVA Summary'!G$52:G$72)+SUM('1.  LRAMVA Summary'!G$73:G$74)*(MONTH($E121)-1)/12)*$H121</f>
        <v>0</v>
      </c>
      <c r="M121" s="232">
        <f>(SUM('1.  LRAMVA Summary'!H$52:H$72)+SUM('1.  LRAMVA Summary'!H$73:H$74)*(MONTH($E121)-1)/12)*$H121</f>
        <v>0</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34">SUM(I121:V121)</f>
        <v>0</v>
      </c>
    </row>
    <row r="122" spans="2:23" s="9" customFormat="1" hidden="1">
      <c r="B122" s="68"/>
      <c r="E122" s="216">
        <v>43160</v>
      </c>
      <c r="F122" s="216" t="s">
        <v>186</v>
      </c>
      <c r="G122" s="217" t="s">
        <v>65</v>
      </c>
      <c r="H122" s="242">
        <f>$C$43/12</f>
        <v>0</v>
      </c>
      <c r="I122" s="232">
        <f>(SUM('1.  LRAMVA Summary'!D$52:D$72)+SUM('1.  LRAMVA Summary'!D$73:D$74)*(MONTH($E122)-1)/12)*$H122</f>
        <v>0</v>
      </c>
      <c r="J122" s="232">
        <f>(SUM('1.  LRAMVA Summary'!E$52:E$72)+SUM('1.  LRAMVA Summary'!E$73:E$74)*(MONTH($E122)-1)/12)*$H122</f>
        <v>0</v>
      </c>
      <c r="K122" s="232">
        <f>(SUM('1.  LRAMVA Summary'!F$52:F$72)+SUM('1.  LRAMVA Summary'!F$73:F$74)*(MONTH($E122)-1)/12)*$H122</f>
        <v>0</v>
      </c>
      <c r="L122" s="232">
        <f>(SUM('1.  LRAMVA Summary'!G$52:G$72)+SUM('1.  LRAMVA Summary'!G$73:G$74)*(MONTH($E122)-1)/12)*$H122</f>
        <v>0</v>
      </c>
      <c r="M122" s="232">
        <f>(SUM('1.  LRAMVA Summary'!H$52:H$72)+SUM('1.  LRAMVA Summary'!H$73:H$74)*(MONTH($E122)-1)/12)*$H122</f>
        <v>0</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34"/>
        <v>0</v>
      </c>
    </row>
    <row r="123" spans="2:23" s="8" customFormat="1" hidden="1">
      <c r="B123" s="241"/>
      <c r="E123" s="216">
        <v>43191</v>
      </c>
      <c r="F123" s="216" t="s">
        <v>186</v>
      </c>
      <c r="G123" s="217" t="s">
        <v>66</v>
      </c>
      <c r="H123" s="242">
        <f>$C$44/12</f>
        <v>0</v>
      </c>
      <c r="I123" s="232">
        <f>(SUM('1.  LRAMVA Summary'!D$52:D$72)+SUM('1.  LRAMVA Summary'!D$73:D$74)*(MONTH($E123)-1)/12)*$H123</f>
        <v>0</v>
      </c>
      <c r="J123" s="232">
        <f>(SUM('1.  LRAMVA Summary'!E$52:E$72)+SUM('1.  LRAMVA Summary'!E$73:E$74)*(MONTH($E123)-1)/12)*$H123</f>
        <v>0</v>
      </c>
      <c r="K123" s="232">
        <f>(SUM('1.  LRAMVA Summary'!F$52:F$72)+SUM('1.  LRAMVA Summary'!F$73:F$74)*(MONTH($E123)-1)/12)*$H123</f>
        <v>0</v>
      </c>
      <c r="L123" s="232">
        <f>(SUM('1.  LRAMVA Summary'!G$52:G$72)+SUM('1.  LRAMVA Summary'!G$73:G$74)*(MONTH($E123)-1)/12)*$H123</f>
        <v>0</v>
      </c>
      <c r="M123" s="232">
        <f>(SUM('1.  LRAMVA Summary'!H$52:H$72)+SUM('1.  LRAMVA Summary'!H$73:H$74)*(MONTH($E123)-1)/12)*$H123</f>
        <v>0</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34"/>
        <v>0</v>
      </c>
    </row>
    <row r="124" spans="2:23" s="9" customFormat="1" hidden="1">
      <c r="B124" s="68"/>
      <c r="E124" s="216">
        <v>43221</v>
      </c>
      <c r="F124" s="216" t="s">
        <v>186</v>
      </c>
      <c r="G124" s="217" t="s">
        <v>66</v>
      </c>
      <c r="H124" s="242">
        <f>$C$44/12</f>
        <v>0</v>
      </c>
      <c r="I124" s="232">
        <f>(SUM('1.  LRAMVA Summary'!D$52:D$72)+SUM('1.  LRAMVA Summary'!D$73:D$74)*(MONTH($E124)-1)/12)*$H124</f>
        <v>0</v>
      </c>
      <c r="J124" s="232">
        <f>(SUM('1.  LRAMVA Summary'!E$52:E$72)+SUM('1.  LRAMVA Summary'!E$73:E$74)*(MONTH($E124)-1)/12)*$H124</f>
        <v>0</v>
      </c>
      <c r="K124" s="232">
        <f>(SUM('1.  LRAMVA Summary'!F$52:F$72)+SUM('1.  LRAMVA Summary'!F$73:F$74)*(MONTH($E124)-1)/12)*$H124</f>
        <v>0</v>
      </c>
      <c r="L124" s="232">
        <f>(SUM('1.  LRAMVA Summary'!G$52:G$72)+SUM('1.  LRAMVA Summary'!G$73:G$74)*(MONTH($E124)-1)/12)*$H124</f>
        <v>0</v>
      </c>
      <c r="M124" s="232">
        <f>(SUM('1.  LRAMVA Summary'!H$52:H$72)+SUM('1.  LRAMVA Summary'!H$73:H$74)*(MONTH($E124)-1)/12)*$H124</f>
        <v>0</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34"/>
        <v>0</v>
      </c>
    </row>
    <row r="125" spans="2:23" s="240" customFormat="1" hidden="1">
      <c r="B125" s="239"/>
      <c r="E125" s="216">
        <v>43252</v>
      </c>
      <c r="F125" s="216" t="s">
        <v>186</v>
      </c>
      <c r="G125" s="217" t="s">
        <v>66</v>
      </c>
      <c r="H125" s="242">
        <f>$C$44/12</f>
        <v>0</v>
      </c>
      <c r="I125" s="232">
        <f>(SUM('1.  LRAMVA Summary'!D$52:D$72)+SUM('1.  LRAMVA Summary'!D$73:D$74)*(MONTH($E125)-1)/12)*$H125</f>
        <v>0</v>
      </c>
      <c r="J125" s="232">
        <f>(SUM('1.  LRAMVA Summary'!E$52:E$72)+SUM('1.  LRAMVA Summary'!E$73:E$74)*(MONTH($E125)-1)/12)*$H125</f>
        <v>0</v>
      </c>
      <c r="K125" s="232">
        <f>(SUM('1.  LRAMVA Summary'!F$52:F$72)+SUM('1.  LRAMVA Summary'!F$73:F$74)*(MONTH($E125)-1)/12)*$H125</f>
        <v>0</v>
      </c>
      <c r="L125" s="232">
        <f>(SUM('1.  LRAMVA Summary'!G$52:G$72)+SUM('1.  LRAMVA Summary'!G$73:G$74)*(MONTH($E125)-1)/12)*$H125</f>
        <v>0</v>
      </c>
      <c r="M125" s="232">
        <f>(SUM('1.  LRAMVA Summary'!H$52:H$72)+SUM('1.  LRAMVA Summary'!H$73:H$74)*(MONTH($E125)-1)/12)*$H125</f>
        <v>0</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34"/>
        <v>0</v>
      </c>
    </row>
    <row r="126" spans="2:23" s="9" customFormat="1" hidden="1">
      <c r="B126" s="68"/>
      <c r="E126" s="216">
        <v>43282</v>
      </c>
      <c r="F126" s="216" t="s">
        <v>186</v>
      </c>
      <c r="G126" s="217" t="s">
        <v>68</v>
      </c>
      <c r="H126" s="242">
        <f>$C$45/12</f>
        <v>0</v>
      </c>
      <c r="I126" s="232">
        <f>(SUM('1.  LRAMVA Summary'!D$52:D$72)+SUM('1.  LRAMVA Summary'!D$73:D$74)*(MONTH($E126)-1)/12)*$H126</f>
        <v>0</v>
      </c>
      <c r="J126" s="232">
        <f>(SUM('1.  LRAMVA Summary'!E$52:E$72)+SUM('1.  LRAMVA Summary'!E$73:E$74)*(MONTH($E126)-1)/12)*$H126</f>
        <v>0</v>
      </c>
      <c r="K126" s="232">
        <f>(SUM('1.  LRAMVA Summary'!F$52:F$72)+SUM('1.  LRAMVA Summary'!F$73:F$74)*(MONTH($E126)-1)/12)*$H126</f>
        <v>0</v>
      </c>
      <c r="L126" s="232">
        <f>(SUM('1.  LRAMVA Summary'!G$52:G$72)+SUM('1.  LRAMVA Summary'!G$73:G$74)*(MONTH($E126)-1)/12)*$H126</f>
        <v>0</v>
      </c>
      <c r="M126" s="232">
        <f>(SUM('1.  LRAMVA Summary'!H$52:H$72)+SUM('1.  LRAMVA Summary'!H$73:H$74)*(MONTH($E126)-1)/12)*$H126</f>
        <v>0</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34"/>
        <v>0</v>
      </c>
    </row>
    <row r="127" spans="2:23" s="9" customFormat="1" hidden="1">
      <c r="B127" s="68"/>
      <c r="E127" s="216">
        <v>43313</v>
      </c>
      <c r="F127" s="216" t="s">
        <v>186</v>
      </c>
      <c r="G127" s="217" t="s">
        <v>68</v>
      </c>
      <c r="H127" s="242">
        <f>$C$45/12</f>
        <v>0</v>
      </c>
      <c r="I127" s="232">
        <f>(SUM('1.  LRAMVA Summary'!D$52:D$72)+SUM('1.  LRAMVA Summary'!D$73:D$74)*(MONTH($E127)-1)/12)*$H127</f>
        <v>0</v>
      </c>
      <c r="J127" s="232">
        <f>(SUM('1.  LRAMVA Summary'!E$52:E$72)+SUM('1.  LRAMVA Summary'!E$73:E$74)*(MONTH($E127)-1)/12)*$H127</f>
        <v>0</v>
      </c>
      <c r="K127" s="232">
        <f>(SUM('1.  LRAMVA Summary'!F$52:F$72)+SUM('1.  LRAMVA Summary'!F$73:F$74)*(MONTH($E127)-1)/12)*$H127</f>
        <v>0</v>
      </c>
      <c r="L127" s="232">
        <f>(SUM('1.  LRAMVA Summary'!G$52:G$72)+SUM('1.  LRAMVA Summary'!G$73:G$74)*(MONTH($E127)-1)/12)*$H127</f>
        <v>0</v>
      </c>
      <c r="M127" s="232">
        <f>(SUM('1.  LRAMVA Summary'!H$52:H$72)+SUM('1.  LRAMVA Summary'!H$73:H$74)*(MONTH($E127)-1)/12)*$H127</f>
        <v>0</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34"/>
        <v>0</v>
      </c>
    </row>
    <row r="128" spans="2:23" s="9" customFormat="1" hidden="1">
      <c r="B128" s="68"/>
      <c r="E128" s="216">
        <v>43344</v>
      </c>
      <c r="F128" s="216" t="s">
        <v>186</v>
      </c>
      <c r="G128" s="217" t="s">
        <v>68</v>
      </c>
      <c r="H128" s="242">
        <f>$C$45/12</f>
        <v>0</v>
      </c>
      <c r="I128" s="232">
        <f>(SUM('1.  LRAMVA Summary'!D$52:D$72)+SUM('1.  LRAMVA Summary'!D$73:D$74)*(MONTH($E128)-1)/12)*$H128</f>
        <v>0</v>
      </c>
      <c r="J128" s="232">
        <f>(SUM('1.  LRAMVA Summary'!E$52:E$72)+SUM('1.  LRAMVA Summary'!E$73:E$74)*(MONTH($E128)-1)/12)*$H128</f>
        <v>0</v>
      </c>
      <c r="K128" s="232">
        <f>(SUM('1.  LRAMVA Summary'!F$52:F$72)+SUM('1.  LRAMVA Summary'!F$73:F$74)*(MONTH($E128)-1)/12)*$H128</f>
        <v>0</v>
      </c>
      <c r="L128" s="232">
        <f>(SUM('1.  LRAMVA Summary'!G$52:G$72)+SUM('1.  LRAMVA Summary'!G$73:G$74)*(MONTH($E128)-1)/12)*$H128</f>
        <v>0</v>
      </c>
      <c r="M128" s="232">
        <f>(SUM('1.  LRAMVA Summary'!H$52:H$72)+SUM('1.  LRAMVA Summary'!H$73:H$74)*(MONTH($E128)-1)/12)*$H128</f>
        <v>0</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34"/>
        <v>0</v>
      </c>
    </row>
    <row r="129" spans="2:23" s="9" customFormat="1" hidden="1">
      <c r="B129" s="68"/>
      <c r="E129" s="216">
        <v>43374</v>
      </c>
      <c r="F129" s="216" t="s">
        <v>186</v>
      </c>
      <c r="G129" s="217" t="s">
        <v>69</v>
      </c>
      <c r="H129" s="242">
        <f>$C$46/12</f>
        <v>0</v>
      </c>
      <c r="I129" s="232">
        <f>(SUM('1.  LRAMVA Summary'!D$52:D$72)+SUM('1.  LRAMVA Summary'!D$73:D$74)*(MONTH($E129)-1)/12)*$H129</f>
        <v>0</v>
      </c>
      <c r="J129" s="232">
        <f>(SUM('1.  LRAMVA Summary'!E$52:E$72)+SUM('1.  LRAMVA Summary'!E$73:E$74)*(MONTH($E129)-1)/12)*$H129</f>
        <v>0</v>
      </c>
      <c r="K129" s="232">
        <f>(SUM('1.  LRAMVA Summary'!F$52:F$72)+SUM('1.  LRAMVA Summary'!F$73:F$74)*(MONTH($E129)-1)/12)*$H129</f>
        <v>0</v>
      </c>
      <c r="L129" s="232">
        <f>(SUM('1.  LRAMVA Summary'!G$52:G$72)+SUM('1.  LRAMVA Summary'!G$73:G$74)*(MONTH($E129)-1)/12)*$H129</f>
        <v>0</v>
      </c>
      <c r="M129" s="232">
        <f>(SUM('1.  LRAMVA Summary'!H$52:H$72)+SUM('1.  LRAMVA Summary'!H$73:H$74)*(MONTH($E129)-1)/12)*$H129</f>
        <v>0</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34"/>
        <v>0</v>
      </c>
    </row>
    <row r="130" spans="2:23" s="9" customFormat="1" hidden="1">
      <c r="B130" s="68"/>
      <c r="E130" s="216">
        <v>43405</v>
      </c>
      <c r="F130" s="216" t="s">
        <v>186</v>
      </c>
      <c r="G130" s="217" t="s">
        <v>69</v>
      </c>
      <c r="H130" s="242">
        <f>$C$46/12</f>
        <v>0</v>
      </c>
      <c r="I130" s="232">
        <f>(SUM('1.  LRAMVA Summary'!D$52:D$72)+SUM('1.  LRAMVA Summary'!D$73:D$74)*(MONTH($E130)-1)/12)*$H130</f>
        <v>0</v>
      </c>
      <c r="J130" s="232">
        <f>(SUM('1.  LRAMVA Summary'!E$52:E$72)+SUM('1.  LRAMVA Summary'!E$73:E$74)*(MONTH($E130)-1)/12)*$H130</f>
        <v>0</v>
      </c>
      <c r="K130" s="232">
        <f>(SUM('1.  LRAMVA Summary'!F$52:F$72)+SUM('1.  LRAMVA Summary'!F$73:F$74)*(MONTH($E130)-1)/12)*$H130</f>
        <v>0</v>
      </c>
      <c r="L130" s="232">
        <f>(SUM('1.  LRAMVA Summary'!G$52:G$72)+SUM('1.  LRAMVA Summary'!G$73:G$74)*(MONTH($E130)-1)/12)*$H130</f>
        <v>0</v>
      </c>
      <c r="M130" s="232">
        <f>(SUM('1.  LRAMVA Summary'!H$52:H$72)+SUM('1.  LRAMVA Summary'!H$73:H$74)*(MONTH($E130)-1)/12)*$H130</f>
        <v>0</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34"/>
        <v>0</v>
      </c>
    </row>
    <row r="131" spans="2:23" s="9" customFormat="1" hidden="1">
      <c r="B131" s="68"/>
      <c r="E131" s="216">
        <v>43435</v>
      </c>
      <c r="F131" s="216" t="s">
        <v>186</v>
      </c>
      <c r="G131" s="217" t="s">
        <v>69</v>
      </c>
      <c r="H131" s="242">
        <f>$C$46/12</f>
        <v>0</v>
      </c>
      <c r="I131" s="232">
        <f>(SUM('1.  LRAMVA Summary'!D$52:D$72)+SUM('1.  LRAMVA Summary'!D$73:D$74)*(MONTH($E131)-1)/12)*$H131</f>
        <v>0</v>
      </c>
      <c r="J131" s="232">
        <f>(SUM('1.  LRAMVA Summary'!E$52:E$72)+SUM('1.  LRAMVA Summary'!E$73:E$74)*(MONTH($E131)-1)/12)*$H131</f>
        <v>0</v>
      </c>
      <c r="K131" s="232">
        <f>(SUM('1.  LRAMVA Summary'!F$52:F$72)+SUM('1.  LRAMVA Summary'!F$73:F$74)*(MONTH($E131)-1)/12)*$H131</f>
        <v>0</v>
      </c>
      <c r="L131" s="232">
        <f>(SUM('1.  LRAMVA Summary'!G$52:G$72)+SUM('1.  LRAMVA Summary'!G$73:G$74)*(MONTH($E131)-1)/12)*$H131</f>
        <v>0</v>
      </c>
      <c r="M131" s="232">
        <f>(SUM('1.  LRAMVA Summary'!H$52:H$72)+SUM('1.  LRAMVA Summary'!H$73:H$74)*(MONTH($E131)-1)/12)*$H131</f>
        <v>0</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34"/>
        <v>0</v>
      </c>
    </row>
    <row r="132" spans="2:23" s="9" customFormat="1" ht="15.75" hidden="1" thickBot="1">
      <c r="B132" s="68"/>
      <c r="E132" s="218" t="s">
        <v>471</v>
      </c>
      <c r="F132" s="218"/>
      <c r="G132" s="219"/>
      <c r="H132" s="220"/>
      <c r="I132" s="221">
        <f t="shared" ref="I132:O132" si="35">SUM(I119:I131)</f>
        <v>7656.9489305416673</v>
      </c>
      <c r="J132" s="221">
        <f t="shared" si="35"/>
        <v>5214.5710771988279</v>
      </c>
      <c r="K132" s="221">
        <f t="shared" si="35"/>
        <v>2497.2215864851682</v>
      </c>
      <c r="L132" s="221">
        <f t="shared" si="35"/>
        <v>0</v>
      </c>
      <c r="M132" s="221">
        <f t="shared" si="35"/>
        <v>0</v>
      </c>
      <c r="N132" s="221">
        <f t="shared" si="35"/>
        <v>185.08900014000002</v>
      </c>
      <c r="O132" s="221">
        <f t="shared" si="35"/>
        <v>0</v>
      </c>
      <c r="P132" s="221">
        <f t="shared" ref="P132:V132" si="36">SUM(P119:P131)</f>
        <v>0</v>
      </c>
      <c r="Q132" s="221">
        <f t="shared" si="36"/>
        <v>0</v>
      </c>
      <c r="R132" s="221">
        <f t="shared" si="36"/>
        <v>0</v>
      </c>
      <c r="S132" s="221">
        <f t="shared" si="36"/>
        <v>0</v>
      </c>
      <c r="T132" s="221">
        <f t="shared" si="36"/>
        <v>0</v>
      </c>
      <c r="U132" s="221">
        <f t="shared" si="36"/>
        <v>0</v>
      </c>
      <c r="V132" s="221">
        <f t="shared" si="36"/>
        <v>0</v>
      </c>
      <c r="W132" s="221">
        <f>SUM(W119:W131)</f>
        <v>15553.83059436566</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435</v>
      </c>
      <c r="F134" s="227"/>
      <c r="G134" s="228"/>
      <c r="H134" s="229"/>
      <c r="I134" s="230">
        <f t="shared" ref="I134:N134" si="37">I132+I133</f>
        <v>7656.9489305416673</v>
      </c>
      <c r="J134" s="230">
        <f t="shared" si="37"/>
        <v>5214.5710771988279</v>
      </c>
      <c r="K134" s="230">
        <f t="shared" si="37"/>
        <v>2497.2215864851682</v>
      </c>
      <c r="L134" s="230">
        <f t="shared" si="37"/>
        <v>0</v>
      </c>
      <c r="M134" s="230">
        <f t="shared" si="37"/>
        <v>0</v>
      </c>
      <c r="N134" s="230">
        <f t="shared" si="37"/>
        <v>185.08900014000002</v>
      </c>
      <c r="O134" s="230">
        <f t="shared" ref="O134:V134" si="38">O132+O133</f>
        <v>0</v>
      </c>
      <c r="P134" s="230">
        <f t="shared" si="38"/>
        <v>0</v>
      </c>
      <c r="Q134" s="230">
        <f t="shared" si="38"/>
        <v>0</v>
      </c>
      <c r="R134" s="230">
        <f t="shared" si="38"/>
        <v>0</v>
      </c>
      <c r="S134" s="230">
        <f t="shared" si="38"/>
        <v>0</v>
      </c>
      <c r="T134" s="230">
        <f t="shared" si="38"/>
        <v>0</v>
      </c>
      <c r="U134" s="230">
        <f t="shared" si="38"/>
        <v>0</v>
      </c>
      <c r="V134" s="230">
        <f t="shared" si="38"/>
        <v>0</v>
      </c>
      <c r="W134" s="230">
        <f>W132+W133</f>
        <v>15553.83059436566</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39">SUM(I136:V136)</f>
        <v>0</v>
      </c>
    </row>
    <row r="137" spans="2:23" s="9" customFormat="1" hidden="1">
      <c r="B137" s="68"/>
      <c r="E137" s="216">
        <v>43525</v>
      </c>
      <c r="F137" s="216" t="s">
        <v>187</v>
      </c>
      <c r="G137" s="217" t="s">
        <v>65</v>
      </c>
      <c r="H137" s="242">
        <f>$C$47/12</f>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39"/>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39"/>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39"/>
        <v>0</v>
      </c>
    </row>
    <row r="140" spans="2:23" s="9" customFormat="1" hidden="1">
      <c r="B140" s="68"/>
      <c r="E140" s="216">
        <v>43617</v>
      </c>
      <c r="F140" s="216" t="s">
        <v>187</v>
      </c>
      <c r="G140" s="217" t="s">
        <v>66</v>
      </c>
      <c r="H140" s="242">
        <f>$C$48/12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39"/>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39"/>
        <v>0</v>
      </c>
    </row>
    <row r="142" spans="2:23" s="9" customFormat="1" hidden="1">
      <c r="B142" s="68"/>
      <c r="E142" s="216">
        <v>43678</v>
      </c>
      <c r="F142" s="216" t="s">
        <v>187</v>
      </c>
      <c r="G142" s="217" t="s">
        <v>68</v>
      </c>
      <c r="H142" s="242">
        <f>$C$49/12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39"/>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39"/>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39"/>
        <v>0</v>
      </c>
    </row>
    <row r="145" spans="2:23" s="9" customFormat="1" hidden="1">
      <c r="B145" s="68"/>
      <c r="E145" s="216">
        <v>43770</v>
      </c>
      <c r="F145" s="216" t="s">
        <v>187</v>
      </c>
      <c r="G145" s="217" t="s">
        <v>69</v>
      </c>
      <c r="H145" s="242">
        <f>$C$50/12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39"/>
        <v>0</v>
      </c>
    </row>
    <row r="146" spans="2:23" s="9" customFormat="1" hidden="1">
      <c r="B146" s="68"/>
      <c r="E146" s="216">
        <v>43800</v>
      </c>
      <c r="F146" s="216" t="s">
        <v>187</v>
      </c>
      <c r="G146" s="217" t="s">
        <v>69</v>
      </c>
      <c r="H146" s="242">
        <f>$C$50/12</f>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39"/>
        <v>0</v>
      </c>
    </row>
    <row r="147" spans="2:23" s="9" customFormat="1" ht="15.75" hidden="1" thickBot="1">
      <c r="B147" s="68"/>
      <c r="E147" s="218" t="s">
        <v>472</v>
      </c>
      <c r="F147" s="218"/>
      <c r="G147" s="219"/>
      <c r="H147" s="220"/>
      <c r="I147" s="221">
        <f t="shared" ref="I147:O147" si="40">SUM(I134:I146)</f>
        <v>7656.9489305416673</v>
      </c>
      <c r="J147" s="221">
        <f t="shared" si="40"/>
        <v>5214.5710771988279</v>
      </c>
      <c r="K147" s="221">
        <f t="shared" si="40"/>
        <v>2497.2215864851682</v>
      </c>
      <c r="L147" s="221">
        <f t="shared" si="40"/>
        <v>0</v>
      </c>
      <c r="M147" s="221">
        <f t="shared" si="40"/>
        <v>0</v>
      </c>
      <c r="N147" s="221">
        <f t="shared" si="40"/>
        <v>185.08900014000002</v>
      </c>
      <c r="O147" s="221">
        <f t="shared" si="40"/>
        <v>0</v>
      </c>
      <c r="P147" s="221">
        <f t="shared" ref="P147:V147" si="41">SUM(P134:P146)</f>
        <v>0</v>
      </c>
      <c r="Q147" s="221">
        <f t="shared" si="41"/>
        <v>0</v>
      </c>
      <c r="R147" s="221">
        <f t="shared" si="41"/>
        <v>0</v>
      </c>
      <c r="S147" s="221">
        <f t="shared" si="41"/>
        <v>0</v>
      </c>
      <c r="T147" s="221">
        <f t="shared" si="41"/>
        <v>0</v>
      </c>
      <c r="U147" s="221">
        <f t="shared" si="41"/>
        <v>0</v>
      </c>
      <c r="V147" s="221">
        <f t="shared" si="41"/>
        <v>0</v>
      </c>
      <c r="W147" s="221">
        <f>SUM(W134:W146)</f>
        <v>15553.83059436566</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436</v>
      </c>
      <c r="F149" s="227"/>
      <c r="G149" s="228"/>
      <c r="H149" s="229"/>
      <c r="I149" s="230">
        <f t="shared" ref="I149:N149" si="42">I147+I148</f>
        <v>7656.9489305416673</v>
      </c>
      <c r="J149" s="230">
        <f t="shared" si="42"/>
        <v>5214.5710771988279</v>
      </c>
      <c r="K149" s="230">
        <f t="shared" si="42"/>
        <v>2497.2215864851682</v>
      </c>
      <c r="L149" s="230">
        <f t="shared" si="42"/>
        <v>0</v>
      </c>
      <c r="M149" s="230">
        <f t="shared" si="42"/>
        <v>0</v>
      </c>
      <c r="N149" s="230">
        <f t="shared" si="42"/>
        <v>185.08900014000002</v>
      </c>
      <c r="O149" s="230">
        <f t="shared" ref="O149:V149" si="43">O147+O148</f>
        <v>0</v>
      </c>
      <c r="P149" s="230">
        <f t="shared" si="43"/>
        <v>0</v>
      </c>
      <c r="Q149" s="230">
        <f t="shared" si="43"/>
        <v>0</v>
      </c>
      <c r="R149" s="230">
        <f t="shared" si="43"/>
        <v>0</v>
      </c>
      <c r="S149" s="230">
        <f t="shared" si="43"/>
        <v>0</v>
      </c>
      <c r="T149" s="230">
        <f t="shared" si="43"/>
        <v>0</v>
      </c>
      <c r="U149" s="230">
        <f t="shared" si="43"/>
        <v>0</v>
      </c>
      <c r="V149" s="230">
        <f t="shared" si="43"/>
        <v>0</v>
      </c>
      <c r="W149" s="230">
        <f>W147+W148</f>
        <v>15553.83059436566</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44">SUM(I151:V151)</f>
        <v>0</v>
      </c>
    </row>
    <row r="152" spans="2:23" s="9" customFormat="1" hidden="1">
      <c r="B152" s="68"/>
      <c r="E152" s="216">
        <v>43891</v>
      </c>
      <c r="F152" s="216" t="s">
        <v>188</v>
      </c>
      <c r="G152" s="217" t="s">
        <v>65</v>
      </c>
      <c r="H152" s="242">
        <f>$C$51/12</f>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44"/>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44"/>
        <v>0</v>
      </c>
    </row>
    <row r="154" spans="2:23" s="9" customFormat="1" hidden="1">
      <c r="B154" s="68"/>
      <c r="E154" s="216">
        <v>43952</v>
      </c>
      <c r="F154" s="216" t="s">
        <v>188</v>
      </c>
      <c r="G154" s="217" t="s">
        <v>66</v>
      </c>
      <c r="H154" s="242">
        <f>$C$52/12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44"/>
        <v>0</v>
      </c>
    </row>
    <row r="155" spans="2:23" s="9" customFormat="1" hidden="1">
      <c r="B155" s="68"/>
      <c r="E155" s="216">
        <v>43983</v>
      </c>
      <c r="F155" s="216" t="s">
        <v>188</v>
      </c>
      <c r="G155" s="217" t="s">
        <v>66</v>
      </c>
      <c r="H155" s="242">
        <f>$C$52/12</f>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44"/>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44"/>
        <v>0</v>
      </c>
    </row>
    <row r="157" spans="2:23" s="9" customFormat="1" hidden="1">
      <c r="B157" s="68"/>
      <c r="E157" s="216">
        <v>44044</v>
      </c>
      <c r="F157" s="216" t="s">
        <v>188</v>
      </c>
      <c r="G157" s="217" t="s">
        <v>68</v>
      </c>
      <c r="H157" s="242">
        <f>$C$53/12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44"/>
        <v>0</v>
      </c>
    </row>
    <row r="158" spans="2:23" s="9" customFormat="1" hidden="1">
      <c r="B158" s="68"/>
      <c r="E158" s="216">
        <v>44075</v>
      </c>
      <c r="F158" s="216" t="s">
        <v>188</v>
      </c>
      <c r="G158" s="217" t="s">
        <v>68</v>
      </c>
      <c r="H158" s="242">
        <f>$C$53/12</f>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44"/>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44"/>
        <v>0</v>
      </c>
    </row>
    <row r="160" spans="2:23" s="9" customFormat="1" hidden="1">
      <c r="B160" s="68"/>
      <c r="E160" s="216">
        <v>44136</v>
      </c>
      <c r="F160" s="216" t="s">
        <v>188</v>
      </c>
      <c r="G160" s="217" t="s">
        <v>69</v>
      </c>
      <c r="H160" s="242">
        <f>$C$54/12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44"/>
        <v>0</v>
      </c>
    </row>
    <row r="161" spans="2:23" s="9" customFormat="1" hidden="1">
      <c r="B161" s="68"/>
      <c r="E161" s="216">
        <v>44166</v>
      </c>
      <c r="F161" s="216" t="s">
        <v>188</v>
      </c>
      <c r="G161" s="217" t="s">
        <v>69</v>
      </c>
      <c r="H161" s="242">
        <f>$C$54/12</f>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473</v>
      </c>
      <c r="F162" s="218"/>
      <c r="G162" s="219"/>
      <c r="H162" s="220"/>
      <c r="I162" s="221">
        <f t="shared" ref="I162:O162" si="45">SUM(I149:I161)</f>
        <v>7656.9489305416673</v>
      </c>
      <c r="J162" s="221">
        <f t="shared" si="45"/>
        <v>5214.5710771988279</v>
      </c>
      <c r="K162" s="221">
        <f t="shared" si="45"/>
        <v>2497.2215864851682</v>
      </c>
      <c r="L162" s="221">
        <f t="shared" si="45"/>
        <v>0</v>
      </c>
      <c r="M162" s="221">
        <f t="shared" si="45"/>
        <v>0</v>
      </c>
      <c r="N162" s="221">
        <f t="shared" si="45"/>
        <v>185.08900014000002</v>
      </c>
      <c r="O162" s="221">
        <f t="shared" si="45"/>
        <v>0</v>
      </c>
      <c r="P162" s="221">
        <f t="shared" ref="P162:V162" si="46">SUM(P149:P161)</f>
        <v>0</v>
      </c>
      <c r="Q162" s="221">
        <f t="shared" si="46"/>
        <v>0</v>
      </c>
      <c r="R162" s="221">
        <f t="shared" si="46"/>
        <v>0</v>
      </c>
      <c r="S162" s="221">
        <f t="shared" si="46"/>
        <v>0</v>
      </c>
      <c r="T162" s="221">
        <f t="shared" si="46"/>
        <v>0</v>
      </c>
      <c r="U162" s="221">
        <f t="shared" si="46"/>
        <v>0</v>
      </c>
      <c r="V162" s="221">
        <f t="shared" si="46"/>
        <v>0</v>
      </c>
      <c r="W162" s="221">
        <f>SUM(W149:W161)</f>
        <v>15553.83059436566</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91" t="s">
        <v>529</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28"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77"/>
  <sheetViews>
    <sheetView topLeftCell="A16" zoomScale="90" zoomScaleNormal="90" workbookViewId="0">
      <selection activeCell="D74" sqref="D74"/>
    </sheetView>
  </sheetViews>
  <sheetFormatPr defaultColWidth="9.140625" defaultRowHeight="15" outlineLevelRow="1"/>
  <cols>
    <col min="1" max="1" width="5.85546875" style="12" customWidth="1"/>
    <col min="2" max="2" width="24.28515625" style="12" customWidth="1"/>
    <col min="3" max="3" width="11.42578125" style="12" customWidth="1"/>
    <col min="4" max="4" width="54.7109375" style="12" customWidth="1"/>
    <col min="5" max="5" width="35.140625" style="12" bestFit="1" customWidth="1"/>
    <col min="6" max="6" width="26.7109375" style="12" customWidth="1"/>
    <col min="7" max="7" width="17" style="12" customWidth="1"/>
    <col min="8" max="8" width="19.42578125" style="12" customWidth="1"/>
    <col min="9" max="10" width="23" style="637"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409</v>
      </c>
      <c r="E13" s="17"/>
      <c r="F13" s="179"/>
      <c r="G13" s="180"/>
      <c r="H13" s="181"/>
      <c r="K13" s="181"/>
      <c r="L13" s="179"/>
      <c r="M13" s="179"/>
      <c r="N13" s="179"/>
      <c r="O13" s="179"/>
      <c r="P13" s="179"/>
      <c r="Q13" s="182"/>
    </row>
    <row r="14" spans="2:73" ht="30" customHeight="1" outlineLevel="1" thickBot="1">
      <c r="B14" s="92"/>
      <c r="D14" s="612" t="s">
        <v>554</v>
      </c>
      <c r="I14" s="12"/>
      <c r="J14" s="12"/>
      <c r="BU14" s="12"/>
    </row>
    <row r="15" spans="2:73" ht="26.25" customHeight="1" outlineLevel="1">
      <c r="C15" s="92"/>
      <c r="I15" s="12"/>
      <c r="J15" s="12"/>
    </row>
    <row r="16" spans="2:73" ht="23.25" customHeight="1" outlineLevel="1">
      <c r="B16" s="118" t="s">
        <v>508</v>
      </c>
      <c r="C16" s="92"/>
      <c r="D16" s="617" t="s">
        <v>621</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2" t="s">
        <v>615</v>
      </c>
      <c r="C17" s="92"/>
      <c r="D17" s="613" t="s">
        <v>593</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630</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629</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631</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13" t="s">
        <v>643</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598</v>
      </c>
      <c r="H23" s="10"/>
      <c r="I23" s="10"/>
      <c r="J23" s="10"/>
    </row>
    <row r="24" spans="2:73" s="672" customFormat="1" ht="21" customHeight="1">
      <c r="B24" s="704" t="s">
        <v>602</v>
      </c>
      <c r="C24" s="814" t="s">
        <v>603</v>
      </c>
      <c r="D24" s="814"/>
      <c r="E24" s="814"/>
      <c r="F24" s="814"/>
      <c r="G24" s="814"/>
      <c r="H24" s="680" t="s">
        <v>600</v>
      </c>
      <c r="I24" s="680" t="s">
        <v>599</v>
      </c>
      <c r="J24" s="680" t="s">
        <v>601</v>
      </c>
      <c r="K24" s="671"/>
      <c r="L24" s="672" t="s">
        <v>603</v>
      </c>
      <c r="AQ24" s="672" t="s">
        <v>603</v>
      </c>
      <c r="BU24" s="671"/>
    </row>
    <row r="25" spans="2:73" s="252" customFormat="1" ht="49.5" customHeight="1">
      <c r="B25" s="247" t="s">
        <v>476</v>
      </c>
      <c r="C25" s="247" t="s">
        <v>212</v>
      </c>
      <c r="D25" s="630" t="s">
        <v>477</v>
      </c>
      <c r="E25" s="247" t="s">
        <v>209</v>
      </c>
      <c r="F25" s="247" t="s">
        <v>478</v>
      </c>
      <c r="G25" s="247" t="s">
        <v>479</v>
      </c>
      <c r="H25" s="630" t="s">
        <v>480</v>
      </c>
      <c r="I25" s="638" t="s">
        <v>591</v>
      </c>
      <c r="J25" s="645" t="s">
        <v>592</v>
      </c>
      <c r="K25" s="643"/>
      <c r="L25" s="248" t="s">
        <v>481</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482</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93"/>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4" t="s">
        <v>718</v>
      </c>
      <c r="C27" s="694" t="s">
        <v>702</v>
      </c>
      <c r="D27" s="694" t="s">
        <v>712</v>
      </c>
      <c r="E27" s="694" t="s">
        <v>692</v>
      </c>
      <c r="F27" s="694" t="s">
        <v>704</v>
      </c>
      <c r="G27" s="694" t="s">
        <v>701</v>
      </c>
      <c r="H27" s="694">
        <v>2009</v>
      </c>
      <c r="I27" s="646" t="s">
        <v>581</v>
      </c>
      <c r="J27" s="646" t="s">
        <v>590</v>
      </c>
      <c r="K27" s="635"/>
      <c r="L27" s="698">
        <v>0</v>
      </c>
      <c r="M27" s="699">
        <v>0</v>
      </c>
      <c r="N27" s="699">
        <v>0.64</v>
      </c>
      <c r="O27" s="699">
        <v>0</v>
      </c>
      <c r="P27" s="699">
        <v>0</v>
      </c>
      <c r="Q27" s="699">
        <v>0</v>
      </c>
      <c r="R27" s="699">
        <v>0</v>
      </c>
      <c r="S27" s="699">
        <v>0</v>
      </c>
      <c r="T27" s="699">
        <v>0</v>
      </c>
      <c r="U27" s="699">
        <v>0</v>
      </c>
      <c r="V27" s="699">
        <v>0</v>
      </c>
      <c r="W27" s="699">
        <v>0</v>
      </c>
      <c r="X27" s="699">
        <v>0</v>
      </c>
      <c r="Y27" s="699">
        <v>0</v>
      </c>
      <c r="Z27" s="699">
        <v>0</v>
      </c>
      <c r="AA27" s="699">
        <v>0</v>
      </c>
      <c r="AB27" s="699">
        <v>0</v>
      </c>
      <c r="AC27" s="699">
        <v>0</v>
      </c>
      <c r="AD27" s="699">
        <v>0</v>
      </c>
      <c r="AE27" s="699">
        <v>0</v>
      </c>
      <c r="AF27" s="699">
        <v>0</v>
      </c>
      <c r="AG27" s="699">
        <v>0</v>
      </c>
      <c r="AH27" s="699">
        <v>0</v>
      </c>
      <c r="AI27" s="699">
        <v>0</v>
      </c>
      <c r="AJ27" s="699">
        <v>0</v>
      </c>
      <c r="AK27" s="699">
        <v>0</v>
      </c>
      <c r="AL27" s="699">
        <v>0</v>
      </c>
      <c r="AM27" s="699">
        <v>0</v>
      </c>
      <c r="AN27" s="699">
        <v>0</v>
      </c>
      <c r="AO27" s="700">
        <v>0</v>
      </c>
      <c r="AP27" s="635"/>
      <c r="AQ27" s="695">
        <v>0</v>
      </c>
      <c r="AR27" s="696">
        <v>0</v>
      </c>
      <c r="AS27" s="696">
        <v>1.020945</v>
      </c>
      <c r="AT27" s="696">
        <v>0</v>
      </c>
      <c r="AU27" s="696">
        <v>0</v>
      </c>
      <c r="AV27" s="696">
        <v>0</v>
      </c>
      <c r="AW27" s="696">
        <v>0</v>
      </c>
      <c r="AX27" s="696">
        <v>0</v>
      </c>
      <c r="AY27" s="696">
        <v>0</v>
      </c>
      <c r="AZ27" s="696">
        <v>0</v>
      </c>
      <c r="BA27" s="696">
        <v>0</v>
      </c>
      <c r="BB27" s="696">
        <v>0</v>
      </c>
      <c r="BC27" s="696">
        <v>0</v>
      </c>
      <c r="BD27" s="696">
        <v>0</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75">
      <c r="B28" s="694" t="s">
        <v>718</v>
      </c>
      <c r="C28" s="694" t="s">
        <v>699</v>
      </c>
      <c r="D28" s="694" t="s">
        <v>712</v>
      </c>
      <c r="E28" s="694" t="s">
        <v>692</v>
      </c>
      <c r="F28" s="694" t="s">
        <v>29</v>
      </c>
      <c r="G28" s="694" t="s">
        <v>701</v>
      </c>
      <c r="H28" s="694">
        <v>2009</v>
      </c>
      <c r="I28" s="646" t="s">
        <v>581</v>
      </c>
      <c r="J28" s="646" t="s">
        <v>590</v>
      </c>
      <c r="K28" s="635"/>
      <c r="L28" s="698">
        <v>0</v>
      </c>
      <c r="M28" s="699">
        <v>0</v>
      </c>
      <c r="N28" s="699">
        <v>54.548470000000002</v>
      </c>
      <c r="O28" s="699">
        <v>0</v>
      </c>
      <c r="P28" s="699">
        <v>0</v>
      </c>
      <c r="Q28" s="699">
        <v>0</v>
      </c>
      <c r="R28" s="699">
        <v>0</v>
      </c>
      <c r="S28" s="699">
        <v>0</v>
      </c>
      <c r="T28" s="699">
        <v>0</v>
      </c>
      <c r="U28" s="699">
        <v>0</v>
      </c>
      <c r="V28" s="699">
        <v>0</v>
      </c>
      <c r="W28" s="699">
        <v>0</v>
      </c>
      <c r="X28" s="699">
        <v>0</v>
      </c>
      <c r="Y28" s="699">
        <v>0</v>
      </c>
      <c r="Z28" s="699">
        <v>0</v>
      </c>
      <c r="AA28" s="699">
        <v>0</v>
      </c>
      <c r="AB28" s="699">
        <v>0</v>
      </c>
      <c r="AC28" s="699">
        <v>0</v>
      </c>
      <c r="AD28" s="699">
        <v>0</v>
      </c>
      <c r="AE28" s="699">
        <v>0</v>
      </c>
      <c r="AF28" s="699">
        <v>0</v>
      </c>
      <c r="AG28" s="699">
        <v>0</v>
      </c>
      <c r="AH28" s="699">
        <v>0</v>
      </c>
      <c r="AI28" s="699">
        <v>0</v>
      </c>
      <c r="AJ28" s="699">
        <v>0</v>
      </c>
      <c r="AK28" s="699">
        <v>0</v>
      </c>
      <c r="AL28" s="699">
        <v>0</v>
      </c>
      <c r="AM28" s="699">
        <v>0</v>
      </c>
      <c r="AN28" s="699">
        <v>0</v>
      </c>
      <c r="AO28" s="700">
        <v>0</v>
      </c>
      <c r="AP28" s="635"/>
      <c r="AQ28" s="698">
        <v>0</v>
      </c>
      <c r="AR28" s="699">
        <v>0</v>
      </c>
      <c r="AS28" s="699">
        <v>94.329400000000007</v>
      </c>
      <c r="AT28" s="699">
        <v>0</v>
      </c>
      <c r="AU28" s="699">
        <v>0</v>
      </c>
      <c r="AV28" s="699">
        <v>0</v>
      </c>
      <c r="AW28" s="699">
        <v>0</v>
      </c>
      <c r="AX28" s="699">
        <v>0</v>
      </c>
      <c r="AY28" s="699">
        <v>0</v>
      </c>
      <c r="AZ28" s="699">
        <v>0</v>
      </c>
      <c r="BA28" s="699">
        <v>0</v>
      </c>
      <c r="BB28" s="699">
        <v>0</v>
      </c>
      <c r="BC28" s="699">
        <v>0</v>
      </c>
      <c r="BD28" s="699">
        <v>0</v>
      </c>
      <c r="BE28" s="699">
        <v>0</v>
      </c>
      <c r="BF28" s="699">
        <v>0</v>
      </c>
      <c r="BG28" s="699">
        <v>0</v>
      </c>
      <c r="BH28" s="699">
        <v>0</v>
      </c>
      <c r="BI28" s="699">
        <v>0</v>
      </c>
      <c r="BJ28" s="699">
        <v>0</v>
      </c>
      <c r="BK28" s="699">
        <v>0</v>
      </c>
      <c r="BL28" s="699">
        <v>0</v>
      </c>
      <c r="BM28" s="699">
        <v>0</v>
      </c>
      <c r="BN28" s="699">
        <v>0</v>
      </c>
      <c r="BO28" s="699">
        <v>0</v>
      </c>
      <c r="BP28" s="699">
        <v>0</v>
      </c>
      <c r="BQ28" s="699">
        <v>0</v>
      </c>
      <c r="BR28" s="699">
        <v>0</v>
      </c>
      <c r="BS28" s="699">
        <v>0</v>
      </c>
      <c r="BT28" s="700">
        <v>0</v>
      </c>
      <c r="BU28" s="16"/>
    </row>
    <row r="29" spans="2:73" s="17" customFormat="1" ht="16.5" customHeight="1">
      <c r="B29" s="694" t="s">
        <v>721</v>
      </c>
      <c r="C29" s="694" t="s">
        <v>702</v>
      </c>
      <c r="D29" s="694" t="s">
        <v>722</v>
      </c>
      <c r="E29" s="694" t="s">
        <v>692</v>
      </c>
      <c r="F29" s="694" t="s">
        <v>719</v>
      </c>
      <c r="G29" s="694" t="s">
        <v>701</v>
      </c>
      <c r="H29" s="694">
        <v>2009</v>
      </c>
      <c r="I29" s="646" t="s">
        <v>582</v>
      </c>
      <c r="J29" s="646" t="s">
        <v>590</v>
      </c>
      <c r="K29" s="635"/>
      <c r="L29" s="698">
        <v>0</v>
      </c>
      <c r="M29" s="699">
        <v>0</v>
      </c>
      <c r="N29" s="699">
        <v>0</v>
      </c>
      <c r="O29" s="699">
        <v>0.54827119999999996</v>
      </c>
      <c r="P29" s="699">
        <v>0</v>
      </c>
      <c r="Q29" s="699">
        <v>0</v>
      </c>
      <c r="R29" s="699">
        <v>0</v>
      </c>
      <c r="S29" s="699">
        <v>0</v>
      </c>
      <c r="T29" s="699">
        <v>0</v>
      </c>
      <c r="U29" s="699">
        <v>0</v>
      </c>
      <c r="V29" s="699">
        <v>0</v>
      </c>
      <c r="W29" s="699">
        <v>0</v>
      </c>
      <c r="X29" s="699">
        <v>0</v>
      </c>
      <c r="Y29" s="699">
        <v>0</v>
      </c>
      <c r="Z29" s="699">
        <v>0</v>
      </c>
      <c r="AA29" s="699">
        <v>0</v>
      </c>
      <c r="AB29" s="699">
        <v>0</v>
      </c>
      <c r="AC29" s="699">
        <v>0</v>
      </c>
      <c r="AD29" s="699">
        <v>0</v>
      </c>
      <c r="AE29" s="699">
        <v>0</v>
      </c>
      <c r="AF29" s="699">
        <v>0</v>
      </c>
      <c r="AG29" s="699">
        <v>0</v>
      </c>
      <c r="AH29" s="699">
        <v>0</v>
      </c>
      <c r="AI29" s="699">
        <v>0</v>
      </c>
      <c r="AJ29" s="699">
        <v>0</v>
      </c>
      <c r="AK29" s="699">
        <v>0</v>
      </c>
      <c r="AL29" s="699">
        <v>0</v>
      </c>
      <c r="AM29" s="699">
        <v>0</v>
      </c>
      <c r="AN29" s="699">
        <v>0</v>
      </c>
      <c r="AO29" s="700">
        <v>0</v>
      </c>
      <c r="AP29" s="635"/>
      <c r="AQ29" s="698">
        <v>0</v>
      </c>
      <c r="AR29" s="699">
        <v>0</v>
      </c>
      <c r="AS29" s="699">
        <v>0</v>
      </c>
      <c r="AT29" s="699">
        <v>0</v>
      </c>
      <c r="AU29" s="699">
        <v>0</v>
      </c>
      <c r="AV29" s="699">
        <v>0</v>
      </c>
      <c r="AW29" s="699">
        <v>0</v>
      </c>
      <c r="AX29" s="699">
        <v>0</v>
      </c>
      <c r="AY29" s="699">
        <v>0</v>
      </c>
      <c r="AZ29" s="699">
        <v>0</v>
      </c>
      <c r="BA29" s="699">
        <v>0</v>
      </c>
      <c r="BB29" s="699">
        <v>0</v>
      </c>
      <c r="BC29" s="699">
        <v>0</v>
      </c>
      <c r="BD29" s="699">
        <v>0</v>
      </c>
      <c r="BE29" s="699">
        <v>0</v>
      </c>
      <c r="BF29" s="699">
        <v>0</v>
      </c>
      <c r="BG29" s="699">
        <v>0</v>
      </c>
      <c r="BH29" s="699">
        <v>0</v>
      </c>
      <c r="BI29" s="699">
        <v>0</v>
      </c>
      <c r="BJ29" s="699">
        <v>0</v>
      </c>
      <c r="BK29" s="699">
        <v>0</v>
      </c>
      <c r="BL29" s="699">
        <v>0</v>
      </c>
      <c r="BM29" s="699">
        <v>0</v>
      </c>
      <c r="BN29" s="699">
        <v>0</v>
      </c>
      <c r="BO29" s="699">
        <v>0</v>
      </c>
      <c r="BP29" s="699">
        <v>0</v>
      </c>
      <c r="BQ29" s="699">
        <v>0</v>
      </c>
      <c r="BR29" s="699">
        <v>0</v>
      </c>
      <c r="BS29" s="699">
        <v>0</v>
      </c>
      <c r="BT29" s="700">
        <v>0</v>
      </c>
      <c r="BU29" s="16"/>
    </row>
    <row r="30" spans="2:73" s="17" customFormat="1" ht="15.75">
      <c r="B30" s="694" t="s">
        <v>721</v>
      </c>
      <c r="C30" s="694" t="s">
        <v>699</v>
      </c>
      <c r="D30" s="694" t="s">
        <v>42</v>
      </c>
      <c r="E30" s="694" t="s">
        <v>692</v>
      </c>
      <c r="F30" s="694" t="s">
        <v>29</v>
      </c>
      <c r="G30" s="694" t="s">
        <v>701</v>
      </c>
      <c r="H30" s="694">
        <v>2009</v>
      </c>
      <c r="I30" s="646" t="s">
        <v>582</v>
      </c>
      <c r="J30" s="646" t="s">
        <v>590</v>
      </c>
      <c r="K30" s="635"/>
      <c r="L30" s="698">
        <v>0</v>
      </c>
      <c r="M30" s="699">
        <v>0</v>
      </c>
      <c r="N30" s="699">
        <v>0</v>
      </c>
      <c r="O30" s="699">
        <v>22.672910000000002</v>
      </c>
      <c r="P30" s="699">
        <v>0</v>
      </c>
      <c r="Q30" s="699">
        <v>0</v>
      </c>
      <c r="R30" s="699">
        <v>0</v>
      </c>
      <c r="S30" s="699">
        <v>0</v>
      </c>
      <c r="T30" s="699">
        <v>0</v>
      </c>
      <c r="U30" s="699">
        <v>0</v>
      </c>
      <c r="V30" s="699">
        <v>0</v>
      </c>
      <c r="W30" s="699">
        <v>0</v>
      </c>
      <c r="X30" s="699">
        <v>0</v>
      </c>
      <c r="Y30" s="699">
        <v>0</v>
      </c>
      <c r="Z30" s="699">
        <v>0</v>
      </c>
      <c r="AA30" s="699">
        <v>0</v>
      </c>
      <c r="AB30" s="699">
        <v>0</v>
      </c>
      <c r="AC30" s="699">
        <v>0</v>
      </c>
      <c r="AD30" s="699">
        <v>0</v>
      </c>
      <c r="AE30" s="699">
        <v>0</v>
      </c>
      <c r="AF30" s="699">
        <v>0</v>
      </c>
      <c r="AG30" s="699">
        <v>0</v>
      </c>
      <c r="AH30" s="699">
        <v>0</v>
      </c>
      <c r="AI30" s="699">
        <v>0</v>
      </c>
      <c r="AJ30" s="699">
        <v>0</v>
      </c>
      <c r="AK30" s="699">
        <v>0</v>
      </c>
      <c r="AL30" s="699">
        <v>0</v>
      </c>
      <c r="AM30" s="699">
        <v>0</v>
      </c>
      <c r="AN30" s="699">
        <v>0</v>
      </c>
      <c r="AO30" s="700">
        <v>0</v>
      </c>
      <c r="AP30" s="635"/>
      <c r="AQ30" s="698">
        <v>0</v>
      </c>
      <c r="AR30" s="699">
        <v>0</v>
      </c>
      <c r="AS30" s="699">
        <v>0</v>
      </c>
      <c r="AT30" s="699">
        <v>0</v>
      </c>
      <c r="AU30" s="699">
        <v>0</v>
      </c>
      <c r="AV30" s="699">
        <v>0</v>
      </c>
      <c r="AW30" s="699">
        <v>0</v>
      </c>
      <c r="AX30" s="699">
        <v>0</v>
      </c>
      <c r="AY30" s="699">
        <v>0</v>
      </c>
      <c r="AZ30" s="699">
        <v>0</v>
      </c>
      <c r="BA30" s="699">
        <v>0</v>
      </c>
      <c r="BB30" s="699">
        <v>0</v>
      </c>
      <c r="BC30" s="699">
        <v>0</v>
      </c>
      <c r="BD30" s="699">
        <v>0</v>
      </c>
      <c r="BE30" s="699">
        <v>0</v>
      </c>
      <c r="BF30" s="699">
        <v>0</v>
      </c>
      <c r="BG30" s="699">
        <v>0</v>
      </c>
      <c r="BH30" s="699">
        <v>0</v>
      </c>
      <c r="BI30" s="699">
        <v>0</v>
      </c>
      <c r="BJ30" s="699">
        <v>0</v>
      </c>
      <c r="BK30" s="699">
        <v>0</v>
      </c>
      <c r="BL30" s="699">
        <v>0</v>
      </c>
      <c r="BM30" s="699">
        <v>0</v>
      </c>
      <c r="BN30" s="699">
        <v>0</v>
      </c>
      <c r="BO30" s="699">
        <v>0</v>
      </c>
      <c r="BP30" s="699">
        <v>0</v>
      </c>
      <c r="BQ30" s="699">
        <v>0</v>
      </c>
      <c r="BR30" s="699">
        <v>0</v>
      </c>
      <c r="BS30" s="699">
        <v>0</v>
      </c>
      <c r="BT30" s="700">
        <v>0</v>
      </c>
      <c r="BU30" s="16"/>
    </row>
    <row r="31" spans="2:73" s="17" customFormat="1" ht="15.75">
      <c r="B31" s="694" t="s">
        <v>698</v>
      </c>
      <c r="C31" s="694" t="s">
        <v>699</v>
      </c>
      <c r="D31" s="694" t="s">
        <v>42</v>
      </c>
      <c r="E31" s="694" t="s">
        <v>692</v>
      </c>
      <c r="F31" s="694" t="s">
        <v>29</v>
      </c>
      <c r="G31" s="694" t="s">
        <v>701</v>
      </c>
      <c r="H31" s="694">
        <v>2009</v>
      </c>
      <c r="I31" s="646" t="s">
        <v>582</v>
      </c>
      <c r="J31" s="646" t="s">
        <v>590</v>
      </c>
      <c r="K31" s="635"/>
      <c r="L31" s="698">
        <v>0</v>
      </c>
      <c r="M31" s="699">
        <v>0</v>
      </c>
      <c r="N31" s="699">
        <v>0</v>
      </c>
      <c r="O31" s="699">
        <v>22.78097</v>
      </c>
      <c r="P31" s="699">
        <v>0</v>
      </c>
      <c r="Q31" s="699">
        <v>0</v>
      </c>
      <c r="R31" s="699">
        <v>0</v>
      </c>
      <c r="S31" s="699">
        <v>0</v>
      </c>
      <c r="T31" s="699">
        <v>0</v>
      </c>
      <c r="U31" s="699">
        <v>0</v>
      </c>
      <c r="V31" s="699">
        <v>0</v>
      </c>
      <c r="W31" s="699">
        <v>0</v>
      </c>
      <c r="X31" s="699">
        <v>0</v>
      </c>
      <c r="Y31" s="699">
        <v>0</v>
      </c>
      <c r="Z31" s="699">
        <v>0</v>
      </c>
      <c r="AA31" s="699">
        <v>0</v>
      </c>
      <c r="AB31" s="699">
        <v>0</v>
      </c>
      <c r="AC31" s="699">
        <v>0</v>
      </c>
      <c r="AD31" s="699">
        <v>0</v>
      </c>
      <c r="AE31" s="699">
        <v>0</v>
      </c>
      <c r="AF31" s="699">
        <v>0</v>
      </c>
      <c r="AG31" s="699">
        <v>0</v>
      </c>
      <c r="AH31" s="699">
        <v>0</v>
      </c>
      <c r="AI31" s="699">
        <v>0</v>
      </c>
      <c r="AJ31" s="699">
        <v>0</v>
      </c>
      <c r="AK31" s="699">
        <v>0</v>
      </c>
      <c r="AL31" s="699">
        <v>0</v>
      </c>
      <c r="AM31" s="699">
        <v>0</v>
      </c>
      <c r="AN31" s="699">
        <v>0</v>
      </c>
      <c r="AO31" s="700">
        <v>0</v>
      </c>
      <c r="AP31" s="635"/>
      <c r="AQ31" s="698">
        <v>0</v>
      </c>
      <c r="AR31" s="699">
        <v>0</v>
      </c>
      <c r="AS31" s="699">
        <v>0</v>
      </c>
      <c r="AT31" s="699">
        <v>0</v>
      </c>
      <c r="AU31" s="699">
        <v>0</v>
      </c>
      <c r="AV31" s="699">
        <v>0</v>
      </c>
      <c r="AW31" s="699">
        <v>0</v>
      </c>
      <c r="AX31" s="699">
        <v>0</v>
      </c>
      <c r="AY31" s="699">
        <v>0</v>
      </c>
      <c r="AZ31" s="699">
        <v>0</v>
      </c>
      <c r="BA31" s="699">
        <v>0</v>
      </c>
      <c r="BB31" s="699">
        <v>0</v>
      </c>
      <c r="BC31" s="699">
        <v>0</v>
      </c>
      <c r="BD31" s="699">
        <v>0</v>
      </c>
      <c r="BE31" s="699">
        <v>0</v>
      </c>
      <c r="BF31" s="699">
        <v>0</v>
      </c>
      <c r="BG31" s="699">
        <v>0</v>
      </c>
      <c r="BH31" s="699">
        <v>0</v>
      </c>
      <c r="BI31" s="699">
        <v>0</v>
      </c>
      <c r="BJ31" s="699">
        <v>0</v>
      </c>
      <c r="BK31" s="699">
        <v>0</v>
      </c>
      <c r="BL31" s="699">
        <v>0</v>
      </c>
      <c r="BM31" s="699">
        <v>0</v>
      </c>
      <c r="BN31" s="699">
        <v>0</v>
      </c>
      <c r="BO31" s="699">
        <v>0</v>
      </c>
      <c r="BP31" s="699">
        <v>0</v>
      </c>
      <c r="BQ31" s="699">
        <v>0</v>
      </c>
      <c r="BR31" s="699">
        <v>0</v>
      </c>
      <c r="BS31" s="699">
        <v>0</v>
      </c>
      <c r="BT31" s="700">
        <v>0</v>
      </c>
      <c r="BU31" s="16"/>
    </row>
    <row r="32" spans="2:73" s="17" customFormat="1" ht="15.75">
      <c r="B32" s="694" t="s">
        <v>718</v>
      </c>
      <c r="C32" s="694" t="s">
        <v>699</v>
      </c>
      <c r="D32" s="694" t="s">
        <v>712</v>
      </c>
      <c r="E32" s="694" t="s">
        <v>692</v>
      </c>
      <c r="F32" s="694" t="s">
        <v>29</v>
      </c>
      <c r="G32" s="694" t="s">
        <v>701</v>
      </c>
      <c r="H32" s="694">
        <v>2010</v>
      </c>
      <c r="I32" s="646" t="s">
        <v>581</v>
      </c>
      <c r="J32" s="646" t="s">
        <v>590</v>
      </c>
      <c r="K32" s="635"/>
      <c r="L32" s="698">
        <v>0</v>
      </c>
      <c r="M32" s="699">
        <v>0</v>
      </c>
      <c r="N32" s="699">
        <v>145.5583</v>
      </c>
      <c r="O32" s="699">
        <v>0</v>
      </c>
      <c r="P32" s="699">
        <v>0</v>
      </c>
      <c r="Q32" s="699">
        <v>0</v>
      </c>
      <c r="R32" s="699">
        <v>0</v>
      </c>
      <c r="S32" s="699">
        <v>0</v>
      </c>
      <c r="T32" s="699">
        <v>0</v>
      </c>
      <c r="U32" s="699">
        <v>0</v>
      </c>
      <c r="V32" s="699">
        <v>0</v>
      </c>
      <c r="W32" s="699">
        <v>0</v>
      </c>
      <c r="X32" s="699">
        <v>0</v>
      </c>
      <c r="Y32" s="699">
        <v>0</v>
      </c>
      <c r="Z32" s="699">
        <v>0</v>
      </c>
      <c r="AA32" s="699">
        <v>0</v>
      </c>
      <c r="AB32" s="699">
        <v>0</v>
      </c>
      <c r="AC32" s="699">
        <v>0</v>
      </c>
      <c r="AD32" s="699">
        <v>0</v>
      </c>
      <c r="AE32" s="699">
        <v>0</v>
      </c>
      <c r="AF32" s="699">
        <v>0</v>
      </c>
      <c r="AG32" s="699">
        <v>0</v>
      </c>
      <c r="AH32" s="699">
        <v>0</v>
      </c>
      <c r="AI32" s="699">
        <v>0</v>
      </c>
      <c r="AJ32" s="699">
        <v>0</v>
      </c>
      <c r="AK32" s="699">
        <v>0</v>
      </c>
      <c r="AL32" s="699">
        <v>0</v>
      </c>
      <c r="AM32" s="699">
        <v>0</v>
      </c>
      <c r="AN32" s="699">
        <v>0</v>
      </c>
      <c r="AO32" s="700">
        <v>0</v>
      </c>
      <c r="AP32" s="635"/>
      <c r="AQ32" s="701">
        <v>0</v>
      </c>
      <c r="AR32" s="702">
        <v>0</v>
      </c>
      <c r="AS32" s="702">
        <v>257.48939999999999</v>
      </c>
      <c r="AT32" s="702">
        <v>0</v>
      </c>
      <c r="AU32" s="702">
        <v>0</v>
      </c>
      <c r="AV32" s="702">
        <v>0</v>
      </c>
      <c r="AW32" s="702">
        <v>0</v>
      </c>
      <c r="AX32" s="702">
        <v>0</v>
      </c>
      <c r="AY32" s="702">
        <v>0</v>
      </c>
      <c r="AZ32" s="702">
        <v>0</v>
      </c>
      <c r="BA32" s="702">
        <v>0</v>
      </c>
      <c r="BB32" s="702">
        <v>0</v>
      </c>
      <c r="BC32" s="702">
        <v>0</v>
      </c>
      <c r="BD32" s="702">
        <v>0</v>
      </c>
      <c r="BE32" s="702">
        <v>0</v>
      </c>
      <c r="BF32" s="702">
        <v>0</v>
      </c>
      <c r="BG32" s="702">
        <v>0</v>
      </c>
      <c r="BH32" s="702">
        <v>0</v>
      </c>
      <c r="BI32" s="702">
        <v>0</v>
      </c>
      <c r="BJ32" s="702">
        <v>0</v>
      </c>
      <c r="BK32" s="702">
        <v>0</v>
      </c>
      <c r="BL32" s="702">
        <v>0</v>
      </c>
      <c r="BM32" s="702">
        <v>0</v>
      </c>
      <c r="BN32" s="702">
        <v>0</v>
      </c>
      <c r="BO32" s="702">
        <v>0</v>
      </c>
      <c r="BP32" s="702">
        <v>0</v>
      </c>
      <c r="BQ32" s="702">
        <v>0</v>
      </c>
      <c r="BR32" s="702">
        <v>0</v>
      </c>
      <c r="BS32" s="702">
        <v>0</v>
      </c>
      <c r="BT32" s="703">
        <v>0</v>
      </c>
      <c r="BU32" s="16"/>
    </row>
    <row r="33" spans="2:73" s="17" customFormat="1" ht="15.75">
      <c r="B33" s="694" t="s">
        <v>721</v>
      </c>
      <c r="C33" s="694" t="s">
        <v>699</v>
      </c>
      <c r="D33" s="694" t="s">
        <v>42</v>
      </c>
      <c r="E33" s="694" t="s">
        <v>692</v>
      </c>
      <c r="F33" s="694" t="s">
        <v>29</v>
      </c>
      <c r="G33" s="694" t="s">
        <v>701</v>
      </c>
      <c r="H33" s="694">
        <v>2010</v>
      </c>
      <c r="I33" s="646" t="s">
        <v>582</v>
      </c>
      <c r="J33" s="646" t="s">
        <v>590</v>
      </c>
      <c r="K33" s="635"/>
      <c r="L33" s="698">
        <v>0</v>
      </c>
      <c r="M33" s="699">
        <v>0</v>
      </c>
      <c r="N33" s="699">
        <v>0</v>
      </c>
      <c r="O33" s="699">
        <v>63.76305</v>
      </c>
      <c r="P33" s="699">
        <v>0</v>
      </c>
      <c r="Q33" s="699">
        <v>0</v>
      </c>
      <c r="R33" s="699">
        <v>0</v>
      </c>
      <c r="S33" s="699">
        <v>0</v>
      </c>
      <c r="T33" s="699">
        <v>0</v>
      </c>
      <c r="U33" s="699">
        <v>0</v>
      </c>
      <c r="V33" s="699">
        <v>0</v>
      </c>
      <c r="W33" s="699">
        <v>0</v>
      </c>
      <c r="X33" s="699">
        <v>0</v>
      </c>
      <c r="Y33" s="699">
        <v>0</v>
      </c>
      <c r="Z33" s="699">
        <v>0</v>
      </c>
      <c r="AA33" s="699">
        <v>0</v>
      </c>
      <c r="AB33" s="699">
        <v>0</v>
      </c>
      <c r="AC33" s="699">
        <v>0</v>
      </c>
      <c r="AD33" s="699">
        <v>0</v>
      </c>
      <c r="AE33" s="699">
        <v>0</v>
      </c>
      <c r="AF33" s="699">
        <v>0</v>
      </c>
      <c r="AG33" s="699">
        <v>0</v>
      </c>
      <c r="AH33" s="699">
        <v>0</v>
      </c>
      <c r="AI33" s="699">
        <v>0</v>
      </c>
      <c r="AJ33" s="699">
        <v>0</v>
      </c>
      <c r="AK33" s="699">
        <v>0</v>
      </c>
      <c r="AL33" s="699">
        <v>0</v>
      </c>
      <c r="AM33" s="699">
        <v>0</v>
      </c>
      <c r="AN33" s="699">
        <v>0</v>
      </c>
      <c r="AO33" s="700">
        <v>0</v>
      </c>
      <c r="AP33" s="635"/>
      <c r="AQ33" s="695">
        <v>0</v>
      </c>
      <c r="AR33" s="696">
        <v>0</v>
      </c>
      <c r="AS33" s="696">
        <v>0</v>
      </c>
      <c r="AT33" s="696">
        <v>0</v>
      </c>
      <c r="AU33" s="696">
        <v>0</v>
      </c>
      <c r="AV33" s="696">
        <v>0</v>
      </c>
      <c r="AW33" s="696">
        <v>0</v>
      </c>
      <c r="AX33" s="696">
        <v>0</v>
      </c>
      <c r="AY33" s="696">
        <v>0</v>
      </c>
      <c r="AZ33" s="696">
        <v>0</v>
      </c>
      <c r="BA33" s="696">
        <v>0</v>
      </c>
      <c r="BB33" s="696">
        <v>0</v>
      </c>
      <c r="BC33" s="696">
        <v>0</v>
      </c>
      <c r="BD33" s="696">
        <v>0</v>
      </c>
      <c r="BE33" s="696">
        <v>0</v>
      </c>
      <c r="BF33" s="696">
        <v>0</v>
      </c>
      <c r="BG33" s="696">
        <v>0</v>
      </c>
      <c r="BH33" s="696">
        <v>0</v>
      </c>
      <c r="BI33" s="696">
        <v>0</v>
      </c>
      <c r="BJ33" s="696">
        <v>0</v>
      </c>
      <c r="BK33" s="696">
        <v>0</v>
      </c>
      <c r="BL33" s="696">
        <v>0</v>
      </c>
      <c r="BM33" s="696">
        <v>0</v>
      </c>
      <c r="BN33" s="696">
        <v>0</v>
      </c>
      <c r="BO33" s="696">
        <v>0</v>
      </c>
      <c r="BP33" s="696">
        <v>0</v>
      </c>
      <c r="BQ33" s="696">
        <v>0</v>
      </c>
      <c r="BR33" s="696">
        <v>0</v>
      </c>
      <c r="BS33" s="696">
        <v>0</v>
      </c>
      <c r="BT33" s="697">
        <v>0</v>
      </c>
      <c r="BU33" s="16"/>
    </row>
    <row r="34" spans="2:73" s="17" customFormat="1" ht="15.75">
      <c r="B34" s="694" t="s">
        <v>698</v>
      </c>
      <c r="C34" s="694" t="s">
        <v>699</v>
      </c>
      <c r="D34" s="694" t="s">
        <v>42</v>
      </c>
      <c r="E34" s="694" t="s">
        <v>692</v>
      </c>
      <c r="F34" s="694" t="s">
        <v>29</v>
      </c>
      <c r="G34" s="694" t="s">
        <v>701</v>
      </c>
      <c r="H34" s="694">
        <v>2010</v>
      </c>
      <c r="I34" s="646" t="s">
        <v>582</v>
      </c>
      <c r="J34" s="646" t="s">
        <v>590</v>
      </c>
      <c r="K34" s="635"/>
      <c r="L34" s="698">
        <v>0</v>
      </c>
      <c r="M34" s="699">
        <v>0</v>
      </c>
      <c r="N34" s="699">
        <v>0</v>
      </c>
      <c r="O34" s="699">
        <v>57.768059999999998</v>
      </c>
      <c r="P34" s="699">
        <v>0</v>
      </c>
      <c r="Q34" s="699">
        <v>0</v>
      </c>
      <c r="R34" s="699">
        <v>0</v>
      </c>
      <c r="S34" s="699">
        <v>0</v>
      </c>
      <c r="T34" s="699">
        <v>0</v>
      </c>
      <c r="U34" s="699">
        <v>0</v>
      </c>
      <c r="V34" s="699">
        <v>0</v>
      </c>
      <c r="W34" s="699">
        <v>0</v>
      </c>
      <c r="X34" s="699">
        <v>0</v>
      </c>
      <c r="Y34" s="699">
        <v>0</v>
      </c>
      <c r="Z34" s="699">
        <v>0</v>
      </c>
      <c r="AA34" s="699">
        <v>0</v>
      </c>
      <c r="AB34" s="699">
        <v>0</v>
      </c>
      <c r="AC34" s="699">
        <v>0</v>
      </c>
      <c r="AD34" s="699">
        <v>0</v>
      </c>
      <c r="AE34" s="699">
        <v>0</v>
      </c>
      <c r="AF34" s="699">
        <v>0</v>
      </c>
      <c r="AG34" s="699">
        <v>0</v>
      </c>
      <c r="AH34" s="699">
        <v>0</v>
      </c>
      <c r="AI34" s="699">
        <v>0</v>
      </c>
      <c r="AJ34" s="699">
        <v>0</v>
      </c>
      <c r="AK34" s="699">
        <v>0</v>
      </c>
      <c r="AL34" s="699">
        <v>0</v>
      </c>
      <c r="AM34" s="699">
        <v>0</v>
      </c>
      <c r="AN34" s="699">
        <v>0</v>
      </c>
      <c r="AO34" s="700">
        <v>0</v>
      </c>
      <c r="AP34" s="635"/>
      <c r="AQ34" s="698">
        <v>0</v>
      </c>
      <c r="AR34" s="699">
        <v>0</v>
      </c>
      <c r="AS34" s="699">
        <v>0</v>
      </c>
      <c r="AT34" s="699">
        <v>0</v>
      </c>
      <c r="AU34" s="699">
        <v>0</v>
      </c>
      <c r="AV34" s="699">
        <v>0</v>
      </c>
      <c r="AW34" s="699">
        <v>0</v>
      </c>
      <c r="AX34" s="699">
        <v>0</v>
      </c>
      <c r="AY34" s="699">
        <v>0</v>
      </c>
      <c r="AZ34" s="699">
        <v>0</v>
      </c>
      <c r="BA34" s="699">
        <v>0</v>
      </c>
      <c r="BB34" s="699">
        <v>0</v>
      </c>
      <c r="BC34" s="699">
        <v>0</v>
      </c>
      <c r="BD34" s="699">
        <v>0</v>
      </c>
      <c r="BE34" s="699">
        <v>0</v>
      </c>
      <c r="BF34" s="699">
        <v>0</v>
      </c>
      <c r="BG34" s="699">
        <v>0</v>
      </c>
      <c r="BH34" s="699">
        <v>0</v>
      </c>
      <c r="BI34" s="699">
        <v>0</v>
      </c>
      <c r="BJ34" s="699">
        <v>0</v>
      </c>
      <c r="BK34" s="699">
        <v>0</v>
      </c>
      <c r="BL34" s="699">
        <v>0</v>
      </c>
      <c r="BM34" s="699">
        <v>0</v>
      </c>
      <c r="BN34" s="699">
        <v>0</v>
      </c>
      <c r="BO34" s="699">
        <v>0</v>
      </c>
      <c r="BP34" s="699">
        <v>0</v>
      </c>
      <c r="BQ34" s="699">
        <v>0</v>
      </c>
      <c r="BR34" s="699">
        <v>0</v>
      </c>
      <c r="BS34" s="699">
        <v>0</v>
      </c>
      <c r="BT34" s="700">
        <v>0</v>
      </c>
      <c r="BU34" s="16"/>
    </row>
    <row r="35" spans="2:73" s="17" customFormat="1" ht="15.75">
      <c r="B35" s="694" t="s">
        <v>698</v>
      </c>
      <c r="C35" s="694" t="s">
        <v>699</v>
      </c>
      <c r="D35" s="694" t="s">
        <v>2</v>
      </c>
      <c r="E35" s="694" t="s">
        <v>692</v>
      </c>
      <c r="F35" s="694" t="s">
        <v>29</v>
      </c>
      <c r="G35" s="694" t="s">
        <v>700</v>
      </c>
      <c r="H35" s="694">
        <v>2011</v>
      </c>
      <c r="I35" s="646" t="s">
        <v>579</v>
      </c>
      <c r="J35" s="646" t="s">
        <v>597</v>
      </c>
      <c r="K35" s="635"/>
      <c r="L35" s="698">
        <v>2.8146333982978438</v>
      </c>
      <c r="M35" s="699">
        <v>2.8146333982978438</v>
      </c>
      <c r="N35" s="699">
        <v>2.8146333982978438</v>
      </c>
      <c r="O35" s="699">
        <v>0.80297258630629142</v>
      </c>
      <c r="P35" s="699">
        <v>0</v>
      </c>
      <c r="Q35" s="699">
        <v>0</v>
      </c>
      <c r="R35" s="699">
        <v>0</v>
      </c>
      <c r="S35" s="699">
        <v>0</v>
      </c>
      <c r="T35" s="699">
        <v>0</v>
      </c>
      <c r="U35" s="699">
        <v>0</v>
      </c>
      <c r="V35" s="699">
        <v>0</v>
      </c>
      <c r="W35" s="699">
        <v>0</v>
      </c>
      <c r="X35" s="699">
        <v>0</v>
      </c>
      <c r="Y35" s="699">
        <v>0</v>
      </c>
      <c r="Z35" s="699">
        <v>0</v>
      </c>
      <c r="AA35" s="699">
        <v>0</v>
      </c>
      <c r="AB35" s="699">
        <v>0</v>
      </c>
      <c r="AC35" s="699">
        <v>0</v>
      </c>
      <c r="AD35" s="699">
        <v>0</v>
      </c>
      <c r="AE35" s="699">
        <v>0</v>
      </c>
      <c r="AF35" s="699">
        <v>0</v>
      </c>
      <c r="AG35" s="699">
        <v>0</v>
      </c>
      <c r="AH35" s="699">
        <v>0</v>
      </c>
      <c r="AI35" s="699">
        <v>0</v>
      </c>
      <c r="AJ35" s="699">
        <v>0</v>
      </c>
      <c r="AK35" s="699">
        <v>0</v>
      </c>
      <c r="AL35" s="699">
        <v>0</v>
      </c>
      <c r="AM35" s="699">
        <v>0</v>
      </c>
      <c r="AN35" s="699">
        <v>0</v>
      </c>
      <c r="AO35" s="700">
        <v>0</v>
      </c>
      <c r="AP35" s="635"/>
      <c r="AQ35" s="709">
        <v>3230.6862981470886</v>
      </c>
      <c r="AR35" s="710">
        <v>3230.6862981470886</v>
      </c>
      <c r="AS35" s="711">
        <v>3230.6862981470886</v>
      </c>
      <c r="AT35" s="710">
        <v>1431.7497248387779</v>
      </c>
      <c r="AU35" s="711">
        <v>0</v>
      </c>
      <c r="AV35" s="710">
        <v>0</v>
      </c>
      <c r="AW35" s="711">
        <v>0</v>
      </c>
      <c r="AX35" s="710">
        <v>0</v>
      </c>
      <c r="AY35" s="711">
        <v>0</v>
      </c>
      <c r="AZ35" s="710">
        <v>0</v>
      </c>
      <c r="BA35" s="711">
        <v>0</v>
      </c>
      <c r="BB35" s="710">
        <v>0</v>
      </c>
      <c r="BC35" s="711">
        <v>0</v>
      </c>
      <c r="BD35" s="710">
        <v>0</v>
      </c>
      <c r="BE35" s="711">
        <v>0</v>
      </c>
      <c r="BF35" s="710">
        <v>0</v>
      </c>
      <c r="BG35" s="711">
        <v>0</v>
      </c>
      <c r="BH35" s="710">
        <v>0</v>
      </c>
      <c r="BI35" s="711">
        <v>0</v>
      </c>
      <c r="BJ35" s="710">
        <v>0</v>
      </c>
      <c r="BK35" s="711">
        <v>0</v>
      </c>
      <c r="BL35" s="710">
        <v>0</v>
      </c>
      <c r="BM35" s="711">
        <v>0</v>
      </c>
      <c r="BN35" s="710">
        <v>0</v>
      </c>
      <c r="BO35" s="711">
        <v>0</v>
      </c>
      <c r="BP35" s="710">
        <v>0</v>
      </c>
      <c r="BQ35" s="711">
        <v>0</v>
      </c>
      <c r="BR35" s="710">
        <v>0</v>
      </c>
      <c r="BS35" s="711">
        <v>0</v>
      </c>
      <c r="BT35" s="712">
        <v>0</v>
      </c>
      <c r="BU35" s="16"/>
    </row>
    <row r="36" spans="2:73" s="17" customFormat="1" ht="15.75">
      <c r="B36" s="694" t="s">
        <v>698</v>
      </c>
      <c r="C36" s="694" t="s">
        <v>699</v>
      </c>
      <c r="D36" s="694" t="s">
        <v>1</v>
      </c>
      <c r="E36" s="694" t="s">
        <v>692</v>
      </c>
      <c r="F36" s="694" t="s">
        <v>29</v>
      </c>
      <c r="G36" s="694" t="s">
        <v>700</v>
      </c>
      <c r="H36" s="694">
        <v>2011</v>
      </c>
      <c r="I36" s="646" t="s">
        <v>579</v>
      </c>
      <c r="J36" s="646" t="s">
        <v>597</v>
      </c>
      <c r="K36" s="635"/>
      <c r="L36" s="698">
        <v>7.0592588131669398</v>
      </c>
      <c r="M36" s="699">
        <v>7.0592588131669398</v>
      </c>
      <c r="N36" s="699">
        <v>7.0592588131669398</v>
      </c>
      <c r="O36" s="699">
        <v>6.8321664248410388</v>
      </c>
      <c r="P36" s="699">
        <v>4.9623164592846214</v>
      </c>
      <c r="Q36" s="699">
        <v>0</v>
      </c>
      <c r="R36" s="699">
        <v>0</v>
      </c>
      <c r="S36" s="699">
        <v>0</v>
      </c>
      <c r="T36" s="699">
        <v>0</v>
      </c>
      <c r="U36" s="699">
        <v>0</v>
      </c>
      <c r="V36" s="699">
        <v>0</v>
      </c>
      <c r="W36" s="699">
        <v>0</v>
      </c>
      <c r="X36" s="699">
        <v>0</v>
      </c>
      <c r="Y36" s="699">
        <v>0</v>
      </c>
      <c r="Z36" s="699">
        <v>0</v>
      </c>
      <c r="AA36" s="699">
        <v>0</v>
      </c>
      <c r="AB36" s="699">
        <v>0</v>
      </c>
      <c r="AC36" s="699">
        <v>0</v>
      </c>
      <c r="AD36" s="699">
        <v>0</v>
      </c>
      <c r="AE36" s="699">
        <v>0</v>
      </c>
      <c r="AF36" s="699">
        <v>0</v>
      </c>
      <c r="AG36" s="699">
        <v>0</v>
      </c>
      <c r="AH36" s="699">
        <v>0</v>
      </c>
      <c r="AI36" s="699">
        <v>0</v>
      </c>
      <c r="AJ36" s="699">
        <v>0</v>
      </c>
      <c r="AK36" s="699">
        <v>0</v>
      </c>
      <c r="AL36" s="699">
        <v>0</v>
      </c>
      <c r="AM36" s="699">
        <v>0</v>
      </c>
      <c r="AN36" s="699">
        <v>0</v>
      </c>
      <c r="AO36" s="700">
        <v>0</v>
      </c>
      <c r="AP36" s="635"/>
      <c r="AQ36" s="705">
        <v>48406.483487002784</v>
      </c>
      <c r="AR36" s="706">
        <v>48406.483487002784</v>
      </c>
      <c r="AS36" s="707">
        <v>48406.483487002784</v>
      </c>
      <c r="AT36" s="706">
        <v>48203.405114921276</v>
      </c>
      <c r="AU36" s="707">
        <v>37742.06647936433</v>
      </c>
      <c r="AV36" s="706">
        <v>0</v>
      </c>
      <c r="AW36" s="707">
        <v>0</v>
      </c>
      <c r="AX36" s="706">
        <v>0</v>
      </c>
      <c r="AY36" s="707">
        <v>0</v>
      </c>
      <c r="AZ36" s="706">
        <v>0</v>
      </c>
      <c r="BA36" s="707">
        <v>0</v>
      </c>
      <c r="BB36" s="706">
        <v>0</v>
      </c>
      <c r="BC36" s="707">
        <v>0</v>
      </c>
      <c r="BD36" s="706">
        <v>0</v>
      </c>
      <c r="BE36" s="707">
        <v>0</v>
      </c>
      <c r="BF36" s="706">
        <v>0</v>
      </c>
      <c r="BG36" s="707">
        <v>0</v>
      </c>
      <c r="BH36" s="706">
        <v>0</v>
      </c>
      <c r="BI36" s="707">
        <v>0</v>
      </c>
      <c r="BJ36" s="706">
        <v>0</v>
      </c>
      <c r="BK36" s="707">
        <v>0</v>
      </c>
      <c r="BL36" s="706">
        <v>0</v>
      </c>
      <c r="BM36" s="707">
        <v>0</v>
      </c>
      <c r="BN36" s="706">
        <v>0</v>
      </c>
      <c r="BO36" s="707">
        <v>0</v>
      </c>
      <c r="BP36" s="706">
        <v>0</v>
      </c>
      <c r="BQ36" s="707">
        <v>0</v>
      </c>
      <c r="BR36" s="706">
        <v>0</v>
      </c>
      <c r="BS36" s="707">
        <v>0</v>
      </c>
      <c r="BT36" s="708">
        <v>0</v>
      </c>
      <c r="BU36" s="16"/>
    </row>
    <row r="37" spans="2:73" s="17" customFormat="1" ht="15.75">
      <c r="B37" s="694" t="s">
        <v>698</v>
      </c>
      <c r="C37" s="694" t="s">
        <v>699</v>
      </c>
      <c r="D37" s="694" t="s">
        <v>5</v>
      </c>
      <c r="E37" s="694" t="s">
        <v>692</v>
      </c>
      <c r="F37" s="694" t="s">
        <v>29</v>
      </c>
      <c r="G37" s="694" t="s">
        <v>700</v>
      </c>
      <c r="H37" s="694">
        <v>2011</v>
      </c>
      <c r="I37" s="646" t="s">
        <v>579</v>
      </c>
      <c r="J37" s="646" t="s">
        <v>597</v>
      </c>
      <c r="K37" s="635"/>
      <c r="L37" s="698">
        <v>10.995013528097397</v>
      </c>
      <c r="M37" s="699">
        <v>10.995013528097397</v>
      </c>
      <c r="N37" s="699">
        <v>10.995013528097397</v>
      </c>
      <c r="O37" s="699">
        <v>10.995013528097397</v>
      </c>
      <c r="P37" s="699">
        <v>10.22916023223946</v>
      </c>
      <c r="Q37" s="699">
        <v>9.392497766512264</v>
      </c>
      <c r="R37" s="699">
        <v>7.5974293187948483</v>
      </c>
      <c r="S37" s="699">
        <v>7.5479634897655226</v>
      </c>
      <c r="T37" s="699">
        <v>9.1504792513506548</v>
      </c>
      <c r="U37" s="699">
        <v>4.3406788468016648</v>
      </c>
      <c r="V37" s="699">
        <v>0.61728591903069352</v>
      </c>
      <c r="W37" s="699">
        <v>0.61702915795146562</v>
      </c>
      <c r="X37" s="699">
        <v>0.61702915795146562</v>
      </c>
      <c r="Y37" s="699">
        <v>0.57271238505649602</v>
      </c>
      <c r="Z37" s="699">
        <v>0.57271238505649602</v>
      </c>
      <c r="AA37" s="699">
        <v>0.48339048354434616</v>
      </c>
      <c r="AB37" s="699">
        <v>0</v>
      </c>
      <c r="AC37" s="699">
        <v>0</v>
      </c>
      <c r="AD37" s="699">
        <v>0</v>
      </c>
      <c r="AE37" s="699">
        <v>0</v>
      </c>
      <c r="AF37" s="699">
        <v>0</v>
      </c>
      <c r="AG37" s="699">
        <v>0</v>
      </c>
      <c r="AH37" s="699">
        <v>0</v>
      </c>
      <c r="AI37" s="699">
        <v>0</v>
      </c>
      <c r="AJ37" s="699">
        <v>0</v>
      </c>
      <c r="AK37" s="699">
        <v>0</v>
      </c>
      <c r="AL37" s="699">
        <v>0</v>
      </c>
      <c r="AM37" s="699">
        <v>0</v>
      </c>
      <c r="AN37" s="699">
        <v>0</v>
      </c>
      <c r="AO37" s="700">
        <v>0</v>
      </c>
      <c r="AP37" s="635"/>
      <c r="AQ37" s="709">
        <v>192161.6547428839</v>
      </c>
      <c r="AR37" s="710">
        <v>192161.6547428839</v>
      </c>
      <c r="AS37" s="711">
        <v>192161.6547428839</v>
      </c>
      <c r="AT37" s="710">
        <v>192161.6547428839</v>
      </c>
      <c r="AU37" s="711">
        <v>175621.60072570865</v>
      </c>
      <c r="AV37" s="710">
        <v>157552.28842775934</v>
      </c>
      <c r="AW37" s="711">
        <v>118784.3817668464</v>
      </c>
      <c r="AX37" s="710">
        <v>118351.06110454952</v>
      </c>
      <c r="AY37" s="711">
        <v>152960.42741967412</v>
      </c>
      <c r="AZ37" s="710">
        <v>49083.668080338808</v>
      </c>
      <c r="BA37" s="711">
        <v>17673.440907449243</v>
      </c>
      <c r="BB37" s="710">
        <v>15557.435889118549</v>
      </c>
      <c r="BC37" s="711">
        <v>15557.435889118549</v>
      </c>
      <c r="BD37" s="710">
        <v>11489.81984266484</v>
      </c>
      <c r="BE37" s="711">
        <v>11489.81984266484</v>
      </c>
      <c r="BF37" s="710">
        <v>10439.734022761255</v>
      </c>
      <c r="BG37" s="711">
        <v>0</v>
      </c>
      <c r="BH37" s="710">
        <v>0</v>
      </c>
      <c r="BI37" s="711">
        <v>0</v>
      </c>
      <c r="BJ37" s="710">
        <v>0</v>
      </c>
      <c r="BK37" s="711">
        <v>0</v>
      </c>
      <c r="BL37" s="710">
        <v>0</v>
      </c>
      <c r="BM37" s="711">
        <v>0</v>
      </c>
      <c r="BN37" s="710">
        <v>0</v>
      </c>
      <c r="BO37" s="711">
        <v>0</v>
      </c>
      <c r="BP37" s="710">
        <v>0</v>
      </c>
      <c r="BQ37" s="711">
        <v>0</v>
      </c>
      <c r="BR37" s="710">
        <v>0</v>
      </c>
      <c r="BS37" s="711">
        <v>0</v>
      </c>
      <c r="BT37" s="712">
        <v>0</v>
      </c>
      <c r="BU37" s="16"/>
    </row>
    <row r="38" spans="2:73" s="17" customFormat="1" ht="15.75">
      <c r="B38" s="694" t="s">
        <v>698</v>
      </c>
      <c r="C38" s="694" t="s">
        <v>699</v>
      </c>
      <c r="D38" s="694" t="s">
        <v>4</v>
      </c>
      <c r="E38" s="694" t="s">
        <v>692</v>
      </c>
      <c r="F38" s="694" t="s">
        <v>29</v>
      </c>
      <c r="G38" s="694" t="s">
        <v>700</v>
      </c>
      <c r="H38" s="694">
        <v>2011</v>
      </c>
      <c r="I38" s="646" t="s">
        <v>579</v>
      </c>
      <c r="J38" s="646" t="s">
        <v>597</v>
      </c>
      <c r="K38" s="635"/>
      <c r="L38" s="698">
        <v>7.601758293242022</v>
      </c>
      <c r="M38" s="699">
        <v>7.601758293242022</v>
      </c>
      <c r="N38" s="699">
        <v>7.601758293242022</v>
      </c>
      <c r="O38" s="699">
        <v>7.601758293242022</v>
      </c>
      <c r="P38" s="699">
        <v>7.1499493073847331</v>
      </c>
      <c r="Q38" s="699">
        <v>6.6563670218614996</v>
      </c>
      <c r="R38" s="699">
        <v>5.6323532488421231</v>
      </c>
      <c r="S38" s="699">
        <v>5.5737794258962872</v>
      </c>
      <c r="T38" s="699">
        <v>6.5191706972768095</v>
      </c>
      <c r="U38" s="699">
        <v>3.681667673253318</v>
      </c>
      <c r="V38" s="699">
        <v>0.44553578109144243</v>
      </c>
      <c r="W38" s="699">
        <v>0.44526095276271987</v>
      </c>
      <c r="X38" s="699">
        <v>0.44526095276271987</v>
      </c>
      <c r="Y38" s="699">
        <v>0.43699712938871055</v>
      </c>
      <c r="Z38" s="699">
        <v>0.43699712938871055</v>
      </c>
      <c r="AA38" s="699">
        <v>0.41503420298397631</v>
      </c>
      <c r="AB38" s="699">
        <v>0</v>
      </c>
      <c r="AC38" s="699">
        <v>0</v>
      </c>
      <c r="AD38" s="699">
        <v>0</v>
      </c>
      <c r="AE38" s="699">
        <v>0</v>
      </c>
      <c r="AF38" s="699">
        <v>0</v>
      </c>
      <c r="AG38" s="699">
        <v>0</v>
      </c>
      <c r="AH38" s="699">
        <v>0</v>
      </c>
      <c r="AI38" s="699">
        <v>0</v>
      </c>
      <c r="AJ38" s="699">
        <v>0</v>
      </c>
      <c r="AK38" s="699">
        <v>0</v>
      </c>
      <c r="AL38" s="699">
        <v>0</v>
      </c>
      <c r="AM38" s="699">
        <v>0</v>
      </c>
      <c r="AN38" s="699">
        <v>0</v>
      </c>
      <c r="AO38" s="700">
        <v>0</v>
      </c>
      <c r="AP38" s="635"/>
      <c r="AQ38" s="705">
        <v>121821.65327315792</v>
      </c>
      <c r="AR38" s="706">
        <v>121821.65327315792</v>
      </c>
      <c r="AS38" s="707">
        <v>121821.65327315792</v>
      </c>
      <c r="AT38" s="706">
        <v>121821.65327315792</v>
      </c>
      <c r="AU38" s="707">
        <v>112063.9815729229</v>
      </c>
      <c r="AV38" s="706">
        <v>101404.13626230159</v>
      </c>
      <c r="AW38" s="707">
        <v>79288.617256669822</v>
      </c>
      <c r="AX38" s="706">
        <v>78775.5105676643</v>
      </c>
      <c r="AY38" s="707">
        <v>99193.027578520661</v>
      </c>
      <c r="AZ38" s="706">
        <v>37911.769738308256</v>
      </c>
      <c r="BA38" s="707">
        <v>12245.046060391685</v>
      </c>
      <c r="BB38" s="706">
        <v>9980.1462379376044</v>
      </c>
      <c r="BC38" s="707">
        <v>9980.1462379376044</v>
      </c>
      <c r="BD38" s="706">
        <v>9221.6510144508993</v>
      </c>
      <c r="BE38" s="707">
        <v>9221.6510144508993</v>
      </c>
      <c r="BF38" s="706">
        <v>8963.4505374037308</v>
      </c>
      <c r="BG38" s="707">
        <v>0</v>
      </c>
      <c r="BH38" s="706">
        <v>0</v>
      </c>
      <c r="BI38" s="707">
        <v>0</v>
      </c>
      <c r="BJ38" s="706">
        <v>0</v>
      </c>
      <c r="BK38" s="707">
        <v>0</v>
      </c>
      <c r="BL38" s="706">
        <v>0</v>
      </c>
      <c r="BM38" s="707">
        <v>0</v>
      </c>
      <c r="BN38" s="706">
        <v>0</v>
      </c>
      <c r="BO38" s="707">
        <v>0</v>
      </c>
      <c r="BP38" s="706">
        <v>0</v>
      </c>
      <c r="BQ38" s="707">
        <v>0</v>
      </c>
      <c r="BR38" s="706">
        <v>0</v>
      </c>
      <c r="BS38" s="707">
        <v>0</v>
      </c>
      <c r="BT38" s="708">
        <v>0</v>
      </c>
      <c r="BU38" s="16"/>
    </row>
    <row r="39" spans="2:73" s="17" customFormat="1" ht="15.75">
      <c r="B39" s="694" t="s">
        <v>698</v>
      </c>
      <c r="C39" s="694" t="s">
        <v>705</v>
      </c>
      <c r="D39" s="694" t="s">
        <v>9</v>
      </c>
      <c r="E39" s="694" t="s">
        <v>692</v>
      </c>
      <c r="F39" s="694" t="s">
        <v>705</v>
      </c>
      <c r="G39" s="694" t="s">
        <v>701</v>
      </c>
      <c r="H39" s="694">
        <v>2011</v>
      </c>
      <c r="I39" s="646" t="s">
        <v>579</v>
      </c>
      <c r="J39" s="646" t="s">
        <v>597</v>
      </c>
      <c r="K39" s="635"/>
      <c r="L39" s="698">
        <v>1748.7269999999999</v>
      </c>
      <c r="M39" s="699">
        <v>0</v>
      </c>
      <c r="N39" s="699">
        <v>0</v>
      </c>
      <c r="O39" s="699">
        <v>0</v>
      </c>
      <c r="P39" s="699">
        <v>0</v>
      </c>
      <c r="Q39" s="699">
        <v>0</v>
      </c>
      <c r="R39" s="699">
        <v>0</v>
      </c>
      <c r="S39" s="699">
        <v>0</v>
      </c>
      <c r="T39" s="699">
        <v>0</v>
      </c>
      <c r="U39" s="699">
        <v>0</v>
      </c>
      <c r="V39" s="699">
        <v>0</v>
      </c>
      <c r="W39" s="699">
        <v>0</v>
      </c>
      <c r="X39" s="699">
        <v>0</v>
      </c>
      <c r="Y39" s="699">
        <v>0</v>
      </c>
      <c r="Z39" s="699">
        <v>0</v>
      </c>
      <c r="AA39" s="699">
        <v>0</v>
      </c>
      <c r="AB39" s="699">
        <v>0</v>
      </c>
      <c r="AC39" s="699">
        <v>0</v>
      </c>
      <c r="AD39" s="699">
        <v>0</v>
      </c>
      <c r="AE39" s="699">
        <v>0</v>
      </c>
      <c r="AF39" s="699">
        <v>0</v>
      </c>
      <c r="AG39" s="699">
        <v>0</v>
      </c>
      <c r="AH39" s="699">
        <v>0</v>
      </c>
      <c r="AI39" s="699">
        <v>0</v>
      </c>
      <c r="AJ39" s="699">
        <v>0</v>
      </c>
      <c r="AK39" s="699">
        <v>0</v>
      </c>
      <c r="AL39" s="699">
        <v>0</v>
      </c>
      <c r="AM39" s="699">
        <v>0</v>
      </c>
      <c r="AN39" s="699">
        <v>0</v>
      </c>
      <c r="AO39" s="700">
        <v>0</v>
      </c>
      <c r="AP39" s="635"/>
      <c r="AQ39" s="705">
        <v>102648.4</v>
      </c>
      <c r="AR39" s="706">
        <v>0</v>
      </c>
      <c r="AS39" s="707">
        <v>0</v>
      </c>
      <c r="AT39" s="706">
        <v>0</v>
      </c>
      <c r="AU39" s="707">
        <v>0</v>
      </c>
      <c r="AV39" s="706">
        <v>0</v>
      </c>
      <c r="AW39" s="707">
        <v>0</v>
      </c>
      <c r="AX39" s="706">
        <v>0</v>
      </c>
      <c r="AY39" s="707">
        <v>0</v>
      </c>
      <c r="AZ39" s="706">
        <v>0</v>
      </c>
      <c r="BA39" s="707">
        <v>0</v>
      </c>
      <c r="BB39" s="706">
        <v>0</v>
      </c>
      <c r="BC39" s="707">
        <v>0</v>
      </c>
      <c r="BD39" s="706">
        <v>0</v>
      </c>
      <c r="BE39" s="707">
        <v>0</v>
      </c>
      <c r="BF39" s="706">
        <v>0</v>
      </c>
      <c r="BG39" s="707">
        <v>0</v>
      </c>
      <c r="BH39" s="706">
        <v>0</v>
      </c>
      <c r="BI39" s="707">
        <v>0</v>
      </c>
      <c r="BJ39" s="706">
        <v>0</v>
      </c>
      <c r="BK39" s="707">
        <v>0</v>
      </c>
      <c r="BL39" s="706">
        <v>0</v>
      </c>
      <c r="BM39" s="707">
        <v>0</v>
      </c>
      <c r="BN39" s="706">
        <v>0</v>
      </c>
      <c r="BO39" s="707">
        <v>0</v>
      </c>
      <c r="BP39" s="706">
        <v>0</v>
      </c>
      <c r="BQ39" s="707">
        <v>0</v>
      </c>
      <c r="BR39" s="706">
        <v>0</v>
      </c>
      <c r="BS39" s="707">
        <v>0</v>
      </c>
      <c r="BT39" s="708">
        <v>0</v>
      </c>
      <c r="BU39" s="16"/>
    </row>
    <row r="40" spans="2:73" s="17" customFormat="1" ht="15.75">
      <c r="B40" s="694" t="s">
        <v>698</v>
      </c>
      <c r="C40" s="694" t="s">
        <v>702</v>
      </c>
      <c r="D40" s="694" t="s">
        <v>703</v>
      </c>
      <c r="E40" s="694" t="s">
        <v>692</v>
      </c>
      <c r="F40" s="694" t="s">
        <v>704</v>
      </c>
      <c r="G40" s="694" t="s">
        <v>701</v>
      </c>
      <c r="H40" s="694">
        <v>2011</v>
      </c>
      <c r="I40" s="646" t="s">
        <v>579</v>
      </c>
      <c r="J40" s="646" t="s">
        <v>597</v>
      </c>
      <c r="K40" s="635"/>
      <c r="L40" s="698">
        <v>188.10060000000001</v>
      </c>
      <c r="M40" s="699">
        <v>0</v>
      </c>
      <c r="N40" s="699">
        <v>0</v>
      </c>
      <c r="O40" s="699">
        <v>0</v>
      </c>
      <c r="P40" s="699">
        <v>0</v>
      </c>
      <c r="Q40" s="699">
        <v>0</v>
      </c>
      <c r="R40" s="699">
        <v>0</v>
      </c>
      <c r="S40" s="699">
        <v>0</v>
      </c>
      <c r="T40" s="699">
        <v>0</v>
      </c>
      <c r="U40" s="699">
        <v>0</v>
      </c>
      <c r="V40" s="699">
        <v>0</v>
      </c>
      <c r="W40" s="699">
        <v>0</v>
      </c>
      <c r="X40" s="699">
        <v>0</v>
      </c>
      <c r="Y40" s="699">
        <v>0</v>
      </c>
      <c r="Z40" s="699">
        <v>0</v>
      </c>
      <c r="AA40" s="699">
        <v>0</v>
      </c>
      <c r="AB40" s="699">
        <v>0</v>
      </c>
      <c r="AC40" s="699">
        <v>0</v>
      </c>
      <c r="AD40" s="699">
        <v>0</v>
      </c>
      <c r="AE40" s="699">
        <v>0</v>
      </c>
      <c r="AF40" s="699">
        <v>0</v>
      </c>
      <c r="AG40" s="699">
        <v>0</v>
      </c>
      <c r="AH40" s="699">
        <v>0</v>
      </c>
      <c r="AI40" s="699">
        <v>0</v>
      </c>
      <c r="AJ40" s="699">
        <v>0</v>
      </c>
      <c r="AK40" s="699">
        <v>0</v>
      </c>
      <c r="AL40" s="699">
        <v>0</v>
      </c>
      <c r="AM40" s="699">
        <v>0</v>
      </c>
      <c r="AN40" s="699">
        <v>0</v>
      </c>
      <c r="AO40" s="700">
        <v>0</v>
      </c>
      <c r="AP40" s="635"/>
      <c r="AQ40" s="705">
        <v>7344.0070000000005</v>
      </c>
      <c r="AR40" s="706">
        <v>0</v>
      </c>
      <c r="AS40" s="707">
        <v>0</v>
      </c>
      <c r="AT40" s="706">
        <v>0</v>
      </c>
      <c r="AU40" s="707">
        <v>0</v>
      </c>
      <c r="AV40" s="706">
        <v>0</v>
      </c>
      <c r="AW40" s="707">
        <v>0</v>
      </c>
      <c r="AX40" s="706">
        <v>0</v>
      </c>
      <c r="AY40" s="707">
        <v>0</v>
      </c>
      <c r="AZ40" s="706">
        <v>0</v>
      </c>
      <c r="BA40" s="707">
        <v>0</v>
      </c>
      <c r="BB40" s="706">
        <v>0</v>
      </c>
      <c r="BC40" s="707">
        <v>0</v>
      </c>
      <c r="BD40" s="706">
        <v>0</v>
      </c>
      <c r="BE40" s="707">
        <v>0</v>
      </c>
      <c r="BF40" s="706">
        <v>0</v>
      </c>
      <c r="BG40" s="707">
        <v>0</v>
      </c>
      <c r="BH40" s="706">
        <v>0</v>
      </c>
      <c r="BI40" s="707">
        <v>0</v>
      </c>
      <c r="BJ40" s="706">
        <v>0</v>
      </c>
      <c r="BK40" s="707">
        <v>0</v>
      </c>
      <c r="BL40" s="706">
        <v>0</v>
      </c>
      <c r="BM40" s="707">
        <v>0</v>
      </c>
      <c r="BN40" s="706">
        <v>0</v>
      </c>
      <c r="BO40" s="707">
        <v>0</v>
      </c>
      <c r="BP40" s="706">
        <v>0</v>
      </c>
      <c r="BQ40" s="707">
        <v>0</v>
      </c>
      <c r="BR40" s="706">
        <v>0</v>
      </c>
      <c r="BS40" s="707">
        <v>0</v>
      </c>
      <c r="BT40" s="708">
        <v>0</v>
      </c>
      <c r="BU40" s="16"/>
    </row>
    <row r="41" spans="2:73" s="17" customFormat="1" ht="15.75">
      <c r="B41" s="694" t="s">
        <v>698</v>
      </c>
      <c r="C41" s="694" t="s">
        <v>702</v>
      </c>
      <c r="D41" s="694" t="s">
        <v>21</v>
      </c>
      <c r="E41" s="694" t="s">
        <v>692</v>
      </c>
      <c r="F41" s="694" t="s">
        <v>704</v>
      </c>
      <c r="G41" s="694" t="s">
        <v>700</v>
      </c>
      <c r="H41" s="694">
        <v>2011</v>
      </c>
      <c r="I41" s="646" t="s">
        <v>579</v>
      </c>
      <c r="J41" s="646" t="s">
        <v>597</v>
      </c>
      <c r="K41" s="635"/>
      <c r="L41" s="698">
        <v>52.109713446597532</v>
      </c>
      <c r="M41" s="699">
        <v>52.109713446597532</v>
      </c>
      <c r="N41" s="699">
        <v>52.109713446597532</v>
      </c>
      <c r="O41" s="699">
        <v>35.963398680509748</v>
      </c>
      <c r="P41" s="699">
        <v>35.963398680509748</v>
      </c>
      <c r="Q41" s="699">
        <v>34.563529090043311</v>
      </c>
      <c r="R41" s="699">
        <v>6.6825050409097351</v>
      </c>
      <c r="S41" s="699">
        <v>6.6825050409097351</v>
      </c>
      <c r="T41" s="699">
        <v>6.6825050409097351</v>
      </c>
      <c r="U41" s="699">
        <v>6.6825050409097351</v>
      </c>
      <c r="V41" s="699">
        <v>6.433639335937924</v>
      </c>
      <c r="W41" s="699">
        <v>6.433639335937924</v>
      </c>
      <c r="X41" s="699">
        <v>0</v>
      </c>
      <c r="Y41" s="699">
        <v>0</v>
      </c>
      <c r="Z41" s="699">
        <v>0</v>
      </c>
      <c r="AA41" s="699">
        <v>0</v>
      </c>
      <c r="AB41" s="699">
        <v>0</v>
      </c>
      <c r="AC41" s="699">
        <v>0</v>
      </c>
      <c r="AD41" s="699">
        <v>0</v>
      </c>
      <c r="AE41" s="699">
        <v>0</v>
      </c>
      <c r="AF41" s="699">
        <v>0</v>
      </c>
      <c r="AG41" s="699">
        <v>0</v>
      </c>
      <c r="AH41" s="699">
        <v>0</v>
      </c>
      <c r="AI41" s="699">
        <v>0</v>
      </c>
      <c r="AJ41" s="699">
        <v>0</v>
      </c>
      <c r="AK41" s="699">
        <v>0</v>
      </c>
      <c r="AL41" s="699">
        <v>0</v>
      </c>
      <c r="AM41" s="699">
        <v>0</v>
      </c>
      <c r="AN41" s="699">
        <v>0</v>
      </c>
      <c r="AO41" s="700">
        <v>0</v>
      </c>
      <c r="AP41" s="635"/>
      <c r="AQ41" s="709">
        <v>139934.81840370456</v>
      </c>
      <c r="AR41" s="710">
        <v>139934.81840370456</v>
      </c>
      <c r="AS41" s="711">
        <v>139934.81840370456</v>
      </c>
      <c r="AT41" s="710">
        <v>87917.579664042743</v>
      </c>
      <c r="AU41" s="711">
        <v>87917.579664042743</v>
      </c>
      <c r="AV41" s="710">
        <v>84499.350959028889</v>
      </c>
      <c r="AW41" s="711">
        <v>17965.729113186469</v>
      </c>
      <c r="AX41" s="710">
        <v>17965.729113186469</v>
      </c>
      <c r="AY41" s="711">
        <v>17965.729113186469</v>
      </c>
      <c r="AZ41" s="710">
        <v>17965.729113186469</v>
      </c>
      <c r="BA41" s="711">
        <v>16329.294590200014</v>
      </c>
      <c r="BB41" s="710">
        <v>16329.294590200014</v>
      </c>
      <c r="BC41" s="711">
        <v>0</v>
      </c>
      <c r="BD41" s="710">
        <v>0</v>
      </c>
      <c r="BE41" s="711">
        <v>0</v>
      </c>
      <c r="BF41" s="710">
        <v>0</v>
      </c>
      <c r="BG41" s="711">
        <v>0</v>
      </c>
      <c r="BH41" s="710">
        <v>0</v>
      </c>
      <c r="BI41" s="711">
        <v>0</v>
      </c>
      <c r="BJ41" s="710">
        <v>0</v>
      </c>
      <c r="BK41" s="711">
        <v>0</v>
      </c>
      <c r="BL41" s="710">
        <v>0</v>
      </c>
      <c r="BM41" s="711">
        <v>0</v>
      </c>
      <c r="BN41" s="710">
        <v>0</v>
      </c>
      <c r="BO41" s="711">
        <v>0</v>
      </c>
      <c r="BP41" s="710">
        <v>0</v>
      </c>
      <c r="BQ41" s="711">
        <v>0</v>
      </c>
      <c r="BR41" s="710">
        <v>0</v>
      </c>
      <c r="BS41" s="711">
        <v>0</v>
      </c>
      <c r="BT41" s="712">
        <v>0</v>
      </c>
      <c r="BU41" s="16"/>
    </row>
    <row r="42" spans="2:73" s="17" customFormat="1" ht="15.75">
      <c r="B42" s="694" t="s">
        <v>698</v>
      </c>
      <c r="C42" s="694" t="s">
        <v>706</v>
      </c>
      <c r="D42" s="694" t="s">
        <v>16</v>
      </c>
      <c r="E42" s="694" t="s">
        <v>692</v>
      </c>
      <c r="F42" s="694" t="s">
        <v>704</v>
      </c>
      <c r="G42" s="694" t="s">
        <v>700</v>
      </c>
      <c r="H42" s="694">
        <v>2011</v>
      </c>
      <c r="I42" s="646" t="s">
        <v>579</v>
      </c>
      <c r="J42" s="646" t="s">
        <v>597</v>
      </c>
      <c r="K42" s="635"/>
      <c r="L42" s="698">
        <v>9.6400303999999988</v>
      </c>
      <c r="M42" s="699">
        <v>9.6400303999999988</v>
      </c>
      <c r="N42" s="699">
        <v>9.6400303999999988</v>
      </c>
      <c r="O42" s="699">
        <v>9.6400303999999988</v>
      </c>
      <c r="P42" s="699">
        <v>9.6400303999999988</v>
      </c>
      <c r="Q42" s="699">
        <v>9.6400303999999988</v>
      </c>
      <c r="R42" s="699">
        <v>9.6400303999999988</v>
      </c>
      <c r="S42" s="699">
        <v>9.6400303999999988</v>
      </c>
      <c r="T42" s="699">
        <v>9.6400303999999988</v>
      </c>
      <c r="U42" s="699">
        <v>9.6400303999999988</v>
      </c>
      <c r="V42" s="699">
        <v>9.6400303999999988</v>
      </c>
      <c r="W42" s="699">
        <v>9.6400303999999988</v>
      </c>
      <c r="X42" s="699">
        <v>9.6400303999999988</v>
      </c>
      <c r="Y42" s="699">
        <v>0</v>
      </c>
      <c r="Z42" s="699">
        <v>0</v>
      </c>
      <c r="AA42" s="699">
        <v>0</v>
      </c>
      <c r="AB42" s="699">
        <v>0</v>
      </c>
      <c r="AC42" s="699">
        <v>0</v>
      </c>
      <c r="AD42" s="699">
        <v>0</v>
      </c>
      <c r="AE42" s="699">
        <v>0</v>
      </c>
      <c r="AF42" s="699">
        <v>0</v>
      </c>
      <c r="AG42" s="699">
        <v>0</v>
      </c>
      <c r="AH42" s="699">
        <v>0</v>
      </c>
      <c r="AI42" s="699">
        <v>0</v>
      </c>
      <c r="AJ42" s="699">
        <v>0</v>
      </c>
      <c r="AK42" s="699">
        <v>0</v>
      </c>
      <c r="AL42" s="699">
        <v>0</v>
      </c>
      <c r="AM42" s="699">
        <v>0</v>
      </c>
      <c r="AN42" s="699">
        <v>0</v>
      </c>
      <c r="AO42" s="700">
        <v>0</v>
      </c>
      <c r="AP42" s="635"/>
      <c r="AQ42" s="705">
        <v>56015.324645280001</v>
      </c>
      <c r="AR42" s="706">
        <v>56015.324645280001</v>
      </c>
      <c r="AS42" s="707">
        <v>56015.324645280001</v>
      </c>
      <c r="AT42" s="706">
        <v>56015.324645280001</v>
      </c>
      <c r="AU42" s="707">
        <v>56015.324645280001</v>
      </c>
      <c r="AV42" s="706">
        <v>56015.324645280001</v>
      </c>
      <c r="AW42" s="707">
        <v>56015.324645280001</v>
      </c>
      <c r="AX42" s="706">
        <v>56015.324645280001</v>
      </c>
      <c r="AY42" s="707">
        <v>56015.324645280001</v>
      </c>
      <c r="AZ42" s="706">
        <v>56015.324645280001</v>
      </c>
      <c r="BA42" s="707">
        <v>56015.324645280001</v>
      </c>
      <c r="BB42" s="706">
        <v>56015.324645280001</v>
      </c>
      <c r="BC42" s="707">
        <v>56015.324645280001</v>
      </c>
      <c r="BD42" s="706">
        <v>0</v>
      </c>
      <c r="BE42" s="707">
        <v>0</v>
      </c>
      <c r="BF42" s="706">
        <v>0</v>
      </c>
      <c r="BG42" s="707">
        <v>0</v>
      </c>
      <c r="BH42" s="706">
        <v>0</v>
      </c>
      <c r="BI42" s="707">
        <v>0</v>
      </c>
      <c r="BJ42" s="706">
        <v>0</v>
      </c>
      <c r="BK42" s="707">
        <v>0</v>
      </c>
      <c r="BL42" s="706">
        <v>0</v>
      </c>
      <c r="BM42" s="707">
        <v>0</v>
      </c>
      <c r="BN42" s="706">
        <v>0</v>
      </c>
      <c r="BO42" s="707">
        <v>0</v>
      </c>
      <c r="BP42" s="706">
        <v>0</v>
      </c>
      <c r="BQ42" s="707">
        <v>0</v>
      </c>
      <c r="BR42" s="706">
        <v>0</v>
      </c>
      <c r="BS42" s="707">
        <v>0</v>
      </c>
      <c r="BT42" s="708">
        <v>0</v>
      </c>
      <c r="BU42" s="16"/>
    </row>
    <row r="43" spans="2:73" s="17" customFormat="1" ht="15.75">
      <c r="B43" s="694" t="s">
        <v>698</v>
      </c>
      <c r="C43" s="694" t="s">
        <v>706</v>
      </c>
      <c r="D43" s="694" t="s">
        <v>17</v>
      </c>
      <c r="E43" s="694" t="s">
        <v>692</v>
      </c>
      <c r="F43" s="694" t="s">
        <v>704</v>
      </c>
      <c r="G43" s="694" t="s">
        <v>700</v>
      </c>
      <c r="H43" s="694">
        <v>2011</v>
      </c>
      <c r="I43" s="646" t="s">
        <v>579</v>
      </c>
      <c r="J43" s="646" t="s">
        <v>597</v>
      </c>
      <c r="K43" s="635"/>
      <c r="L43" s="698">
        <v>0.24116051524322565</v>
      </c>
      <c r="M43" s="699">
        <v>0.24116051524322565</v>
      </c>
      <c r="N43" s="699">
        <v>0.24116051524322565</v>
      </c>
      <c r="O43" s="699">
        <v>0.24116051524322565</v>
      </c>
      <c r="P43" s="699">
        <v>0.24116051524322565</v>
      </c>
      <c r="Q43" s="699">
        <v>0.24116051524322565</v>
      </c>
      <c r="R43" s="699">
        <v>0.24116051524322565</v>
      </c>
      <c r="S43" s="699">
        <v>0.24116051524322565</v>
      </c>
      <c r="T43" s="699">
        <v>0.24116051524322565</v>
      </c>
      <c r="U43" s="699">
        <v>0.24116051524322565</v>
      </c>
      <c r="V43" s="699">
        <v>0.24116051524322565</v>
      </c>
      <c r="W43" s="699">
        <v>0.24116051524322565</v>
      </c>
      <c r="X43" s="699">
        <v>0.24116051524322565</v>
      </c>
      <c r="Y43" s="699">
        <v>0.24116051524322565</v>
      </c>
      <c r="Z43" s="699">
        <v>0.24116051524322565</v>
      </c>
      <c r="AA43" s="699">
        <v>0.24116051524322565</v>
      </c>
      <c r="AB43" s="699">
        <v>0.24116051524322565</v>
      </c>
      <c r="AC43" s="699">
        <v>0.24116051524322565</v>
      </c>
      <c r="AD43" s="699">
        <v>0.24116051524322565</v>
      </c>
      <c r="AE43" s="699">
        <v>0.24116051524322565</v>
      </c>
      <c r="AF43" s="699">
        <v>0.24116051524322565</v>
      </c>
      <c r="AG43" s="699">
        <v>0.24116051524322565</v>
      </c>
      <c r="AH43" s="699">
        <v>0.24116051524322565</v>
      </c>
      <c r="AI43" s="699">
        <v>0.24116051524322565</v>
      </c>
      <c r="AJ43" s="699">
        <v>0.24116051524322565</v>
      </c>
      <c r="AK43" s="699">
        <v>0.24116051524322565</v>
      </c>
      <c r="AL43" s="699">
        <v>0</v>
      </c>
      <c r="AM43" s="699">
        <v>0</v>
      </c>
      <c r="AN43" s="699">
        <v>0</v>
      </c>
      <c r="AO43" s="700">
        <v>0</v>
      </c>
      <c r="AP43" s="635"/>
      <c r="AQ43" s="744">
        <v>1238.6004062892068</v>
      </c>
      <c r="AR43" s="745">
        <v>1238.6004062892068</v>
      </c>
      <c r="AS43" s="746">
        <v>1238.6004062892068</v>
      </c>
      <c r="AT43" s="745">
        <v>1238.6004062892068</v>
      </c>
      <c r="AU43" s="746">
        <v>1238.6004062892068</v>
      </c>
      <c r="AV43" s="745">
        <v>1238.6004062892068</v>
      </c>
      <c r="AW43" s="746">
        <v>1238.6004062892068</v>
      </c>
      <c r="AX43" s="745">
        <v>1238.6004062892068</v>
      </c>
      <c r="AY43" s="746">
        <v>1238.6004062892068</v>
      </c>
      <c r="AZ43" s="745">
        <v>1238.6004062892068</v>
      </c>
      <c r="BA43" s="746">
        <v>1238.6004062892068</v>
      </c>
      <c r="BB43" s="745">
        <v>1238.6004062892068</v>
      </c>
      <c r="BC43" s="746">
        <v>1238.6004062892068</v>
      </c>
      <c r="BD43" s="745">
        <v>1238.6004062892068</v>
      </c>
      <c r="BE43" s="746">
        <v>1238.6004062892068</v>
      </c>
      <c r="BF43" s="745">
        <v>1238.6004062892068</v>
      </c>
      <c r="BG43" s="746">
        <v>1238.6004062892068</v>
      </c>
      <c r="BH43" s="745">
        <v>1238.6004062892068</v>
      </c>
      <c r="BI43" s="746">
        <v>1238.6004062892068</v>
      </c>
      <c r="BJ43" s="745">
        <v>1238.6004062892068</v>
      </c>
      <c r="BK43" s="746">
        <v>1238.6004062892068</v>
      </c>
      <c r="BL43" s="745">
        <v>1238.6004062892068</v>
      </c>
      <c r="BM43" s="746">
        <v>1238.6004062892068</v>
      </c>
      <c r="BN43" s="745">
        <v>1238.6004062892068</v>
      </c>
      <c r="BO43" s="746">
        <v>1238.6004062892068</v>
      </c>
      <c r="BP43" s="745">
        <v>1238.6004062892068</v>
      </c>
      <c r="BQ43" s="746">
        <v>0</v>
      </c>
      <c r="BR43" s="745">
        <v>0</v>
      </c>
      <c r="BS43" s="746">
        <v>0</v>
      </c>
      <c r="BT43" s="747">
        <v>0</v>
      </c>
      <c r="BU43" s="16"/>
    </row>
    <row r="44" spans="2:73" s="17" customFormat="1" ht="15.75">
      <c r="B44" s="694" t="s">
        <v>698</v>
      </c>
      <c r="C44" s="694" t="s">
        <v>699</v>
      </c>
      <c r="D44" s="694" t="s">
        <v>3</v>
      </c>
      <c r="E44" s="694" t="s">
        <v>692</v>
      </c>
      <c r="F44" s="694" t="s">
        <v>29</v>
      </c>
      <c r="G44" s="694" t="s">
        <v>700</v>
      </c>
      <c r="H44" s="694">
        <v>2011</v>
      </c>
      <c r="I44" s="646" t="s">
        <v>579</v>
      </c>
      <c r="J44" s="646" t="s">
        <v>597</v>
      </c>
      <c r="K44" s="635"/>
      <c r="L44" s="698">
        <v>264.13378804532141</v>
      </c>
      <c r="M44" s="699">
        <v>264.13378804532141</v>
      </c>
      <c r="N44" s="699">
        <v>264.13378804532141</v>
      </c>
      <c r="O44" s="699">
        <v>264.13378804532141</v>
      </c>
      <c r="P44" s="699">
        <v>264.13378804532141</v>
      </c>
      <c r="Q44" s="699">
        <v>264.13378804532141</v>
      </c>
      <c r="R44" s="699">
        <v>264.13378804532141</v>
      </c>
      <c r="S44" s="699">
        <v>264.13378804532141</v>
      </c>
      <c r="T44" s="699">
        <v>264.13378804532141</v>
      </c>
      <c r="U44" s="699">
        <v>264.13378804532141</v>
      </c>
      <c r="V44" s="699">
        <v>264.13378804532141</v>
      </c>
      <c r="W44" s="699">
        <v>264.13378804532141</v>
      </c>
      <c r="X44" s="699">
        <v>264.13378804532141</v>
      </c>
      <c r="Y44" s="699">
        <v>264.13378804532141</v>
      </c>
      <c r="Z44" s="699">
        <v>264.13378804532141</v>
      </c>
      <c r="AA44" s="699">
        <v>264.13378804532141</v>
      </c>
      <c r="AB44" s="699">
        <v>264.13378804532141</v>
      </c>
      <c r="AC44" s="699">
        <v>264.13378804532141</v>
      </c>
      <c r="AD44" s="699">
        <v>196.00220442422247</v>
      </c>
      <c r="AE44" s="699">
        <v>0</v>
      </c>
      <c r="AF44" s="699">
        <v>0</v>
      </c>
      <c r="AG44" s="699">
        <v>0</v>
      </c>
      <c r="AH44" s="699">
        <v>0</v>
      </c>
      <c r="AI44" s="699">
        <v>0</v>
      </c>
      <c r="AJ44" s="699">
        <v>0</v>
      </c>
      <c r="AK44" s="699">
        <v>0</v>
      </c>
      <c r="AL44" s="699">
        <v>0</v>
      </c>
      <c r="AM44" s="699">
        <v>0</v>
      </c>
      <c r="AN44" s="699">
        <v>0</v>
      </c>
      <c r="AO44" s="700">
        <v>0</v>
      </c>
      <c r="AP44" s="635"/>
      <c r="AQ44" s="709">
        <v>463694.06532290316</v>
      </c>
      <c r="AR44" s="710">
        <v>463694.06532290316</v>
      </c>
      <c r="AS44" s="711">
        <v>463694.06532290316</v>
      </c>
      <c r="AT44" s="710">
        <v>463694.06532290316</v>
      </c>
      <c r="AU44" s="711">
        <v>463694.06532290316</v>
      </c>
      <c r="AV44" s="710">
        <v>463694.06532290316</v>
      </c>
      <c r="AW44" s="711">
        <v>463694.06532290316</v>
      </c>
      <c r="AX44" s="710">
        <v>463694.06532290316</v>
      </c>
      <c r="AY44" s="711">
        <v>463694.06532290316</v>
      </c>
      <c r="AZ44" s="710">
        <v>463694.06532290316</v>
      </c>
      <c r="BA44" s="711">
        <v>463694.06532290316</v>
      </c>
      <c r="BB44" s="710">
        <v>463694.06532290316</v>
      </c>
      <c r="BC44" s="711">
        <v>463694.06532290316</v>
      </c>
      <c r="BD44" s="710">
        <v>463694.06532290316</v>
      </c>
      <c r="BE44" s="711">
        <v>463694.06532290316</v>
      </c>
      <c r="BF44" s="710">
        <v>463694.06532290316</v>
      </c>
      <c r="BG44" s="711">
        <v>463694.06532290316</v>
      </c>
      <c r="BH44" s="710">
        <v>463694.06532290316</v>
      </c>
      <c r="BI44" s="711">
        <v>402761.16070075223</v>
      </c>
      <c r="BJ44" s="710">
        <v>0</v>
      </c>
      <c r="BK44" s="711">
        <v>0</v>
      </c>
      <c r="BL44" s="710">
        <v>0</v>
      </c>
      <c r="BM44" s="711">
        <v>0</v>
      </c>
      <c r="BN44" s="710">
        <v>0</v>
      </c>
      <c r="BO44" s="711">
        <v>0</v>
      </c>
      <c r="BP44" s="710">
        <v>0</v>
      </c>
      <c r="BQ44" s="711">
        <v>0</v>
      </c>
      <c r="BR44" s="710">
        <v>0</v>
      </c>
      <c r="BS44" s="711">
        <v>0</v>
      </c>
      <c r="BT44" s="712">
        <v>0</v>
      </c>
      <c r="BU44" s="16"/>
    </row>
    <row r="45" spans="2:73" s="17" customFormat="1" ht="15.75">
      <c r="B45" s="694" t="s">
        <v>698</v>
      </c>
      <c r="C45" s="694" t="s">
        <v>699</v>
      </c>
      <c r="D45" s="694" t="s">
        <v>42</v>
      </c>
      <c r="E45" s="694" t="s">
        <v>692</v>
      </c>
      <c r="F45" s="694" t="s">
        <v>29</v>
      </c>
      <c r="G45" s="694" t="s">
        <v>701</v>
      </c>
      <c r="H45" s="694">
        <v>2011</v>
      </c>
      <c r="I45" s="646" t="s">
        <v>579</v>
      </c>
      <c r="J45" s="646" t="s">
        <v>597</v>
      </c>
      <c r="K45" s="635"/>
      <c r="L45" s="698">
        <v>47.6</v>
      </c>
      <c r="M45" s="699">
        <v>0</v>
      </c>
      <c r="N45" s="699">
        <v>0</v>
      </c>
      <c r="O45" s="699">
        <v>0</v>
      </c>
      <c r="P45" s="699">
        <v>0</v>
      </c>
      <c r="Q45" s="699">
        <v>0</v>
      </c>
      <c r="R45" s="699">
        <v>0</v>
      </c>
      <c r="S45" s="699">
        <v>0</v>
      </c>
      <c r="T45" s="699">
        <v>0</v>
      </c>
      <c r="U45" s="699">
        <v>0</v>
      </c>
      <c r="V45" s="699">
        <v>0</v>
      </c>
      <c r="W45" s="699">
        <v>0</v>
      </c>
      <c r="X45" s="699">
        <v>0</v>
      </c>
      <c r="Y45" s="699">
        <v>0</v>
      </c>
      <c r="Z45" s="699">
        <v>0</v>
      </c>
      <c r="AA45" s="699">
        <v>0</v>
      </c>
      <c r="AB45" s="699">
        <v>0</v>
      </c>
      <c r="AC45" s="699">
        <v>0</v>
      </c>
      <c r="AD45" s="699">
        <v>0</v>
      </c>
      <c r="AE45" s="699">
        <v>0</v>
      </c>
      <c r="AF45" s="699">
        <v>0</v>
      </c>
      <c r="AG45" s="699">
        <v>0</v>
      </c>
      <c r="AH45" s="699">
        <v>0</v>
      </c>
      <c r="AI45" s="699">
        <v>0</v>
      </c>
      <c r="AJ45" s="699">
        <v>0</v>
      </c>
      <c r="AK45" s="699">
        <v>0</v>
      </c>
      <c r="AL45" s="699">
        <v>0</v>
      </c>
      <c r="AM45" s="699">
        <v>0</v>
      </c>
      <c r="AN45" s="699">
        <v>0</v>
      </c>
      <c r="AO45" s="700">
        <v>0</v>
      </c>
      <c r="AP45" s="635"/>
      <c r="AQ45" s="705">
        <v>0</v>
      </c>
      <c r="AR45" s="706">
        <v>0</v>
      </c>
      <c r="AS45" s="707">
        <v>0</v>
      </c>
      <c r="AT45" s="706">
        <v>0</v>
      </c>
      <c r="AU45" s="707">
        <v>0</v>
      </c>
      <c r="AV45" s="706">
        <v>0</v>
      </c>
      <c r="AW45" s="707">
        <v>0</v>
      </c>
      <c r="AX45" s="706">
        <v>0</v>
      </c>
      <c r="AY45" s="707">
        <v>0</v>
      </c>
      <c r="AZ45" s="706">
        <v>0</v>
      </c>
      <c r="BA45" s="707">
        <v>0</v>
      </c>
      <c r="BB45" s="706">
        <v>0</v>
      </c>
      <c r="BC45" s="707">
        <v>0</v>
      </c>
      <c r="BD45" s="706">
        <v>0</v>
      </c>
      <c r="BE45" s="707">
        <v>0</v>
      </c>
      <c r="BF45" s="706">
        <v>0</v>
      </c>
      <c r="BG45" s="707">
        <v>0</v>
      </c>
      <c r="BH45" s="706">
        <v>0</v>
      </c>
      <c r="BI45" s="707">
        <v>0</v>
      </c>
      <c r="BJ45" s="706">
        <v>0</v>
      </c>
      <c r="BK45" s="707">
        <v>0</v>
      </c>
      <c r="BL45" s="706">
        <v>0</v>
      </c>
      <c r="BM45" s="707">
        <v>0</v>
      </c>
      <c r="BN45" s="706">
        <v>0</v>
      </c>
      <c r="BO45" s="707">
        <v>0</v>
      </c>
      <c r="BP45" s="706">
        <v>0</v>
      </c>
      <c r="BQ45" s="707">
        <v>0</v>
      </c>
      <c r="BR45" s="706">
        <v>0</v>
      </c>
      <c r="BS45" s="707">
        <v>0</v>
      </c>
      <c r="BT45" s="708">
        <v>0</v>
      </c>
      <c r="BU45" s="16"/>
    </row>
    <row r="46" spans="2:73" s="17" customFormat="1" ht="15.75">
      <c r="B46" s="694" t="s">
        <v>698</v>
      </c>
      <c r="C46" s="694" t="s">
        <v>699</v>
      </c>
      <c r="D46" s="694" t="s">
        <v>6</v>
      </c>
      <c r="E46" s="694" t="s">
        <v>692</v>
      </c>
      <c r="F46" s="694" t="s">
        <v>29</v>
      </c>
      <c r="G46" s="694" t="s">
        <v>700</v>
      </c>
      <c r="H46" s="694">
        <v>2011</v>
      </c>
      <c r="I46" s="646" t="s">
        <v>579</v>
      </c>
      <c r="J46" s="646" t="s">
        <v>597</v>
      </c>
      <c r="K46" s="635"/>
      <c r="L46" s="698">
        <v>0</v>
      </c>
      <c r="M46" s="699">
        <v>0</v>
      </c>
      <c r="N46" s="699">
        <v>0</v>
      </c>
      <c r="O46" s="699">
        <v>0</v>
      </c>
      <c r="P46" s="699">
        <v>0</v>
      </c>
      <c r="Q46" s="699">
        <v>0</v>
      </c>
      <c r="R46" s="699">
        <v>0</v>
      </c>
      <c r="S46" s="699">
        <v>0</v>
      </c>
      <c r="T46" s="699">
        <v>0</v>
      </c>
      <c r="U46" s="699">
        <v>0</v>
      </c>
      <c r="V46" s="699">
        <v>0</v>
      </c>
      <c r="W46" s="699">
        <v>0</v>
      </c>
      <c r="X46" s="699">
        <v>0</v>
      </c>
      <c r="Y46" s="699">
        <v>0</v>
      </c>
      <c r="Z46" s="699">
        <v>0</v>
      </c>
      <c r="AA46" s="699">
        <v>0</v>
      </c>
      <c r="AB46" s="699">
        <v>0</v>
      </c>
      <c r="AC46" s="699">
        <v>0</v>
      </c>
      <c r="AD46" s="699">
        <v>0</v>
      </c>
      <c r="AE46" s="699">
        <v>0</v>
      </c>
      <c r="AF46" s="699">
        <v>0</v>
      </c>
      <c r="AG46" s="699">
        <v>0</v>
      </c>
      <c r="AH46" s="699">
        <v>0</v>
      </c>
      <c r="AI46" s="699">
        <v>0</v>
      </c>
      <c r="AJ46" s="699">
        <v>0</v>
      </c>
      <c r="AK46" s="699">
        <v>0</v>
      </c>
      <c r="AL46" s="699">
        <v>0</v>
      </c>
      <c r="AM46" s="699">
        <v>0</v>
      </c>
      <c r="AN46" s="699">
        <v>0</v>
      </c>
      <c r="AO46" s="700">
        <v>0</v>
      </c>
      <c r="AP46" s="635"/>
      <c r="AQ46" s="709">
        <v>0</v>
      </c>
      <c r="AR46" s="710">
        <v>0</v>
      </c>
      <c r="AS46" s="711">
        <v>0</v>
      </c>
      <c r="AT46" s="710">
        <v>0</v>
      </c>
      <c r="AU46" s="711">
        <v>0</v>
      </c>
      <c r="AV46" s="710">
        <v>0</v>
      </c>
      <c r="AW46" s="711">
        <v>0</v>
      </c>
      <c r="AX46" s="710">
        <v>0</v>
      </c>
      <c r="AY46" s="711">
        <v>0</v>
      </c>
      <c r="AZ46" s="710">
        <v>0</v>
      </c>
      <c r="BA46" s="711">
        <v>0</v>
      </c>
      <c r="BB46" s="710">
        <v>0</v>
      </c>
      <c r="BC46" s="711">
        <v>0</v>
      </c>
      <c r="BD46" s="710">
        <v>0</v>
      </c>
      <c r="BE46" s="711">
        <v>0</v>
      </c>
      <c r="BF46" s="710">
        <v>0</v>
      </c>
      <c r="BG46" s="711">
        <v>0</v>
      </c>
      <c r="BH46" s="710">
        <v>0</v>
      </c>
      <c r="BI46" s="711">
        <v>0</v>
      </c>
      <c r="BJ46" s="710">
        <v>0</v>
      </c>
      <c r="BK46" s="711">
        <v>0</v>
      </c>
      <c r="BL46" s="710">
        <v>0</v>
      </c>
      <c r="BM46" s="711">
        <v>0</v>
      </c>
      <c r="BN46" s="710">
        <v>0</v>
      </c>
      <c r="BO46" s="711">
        <v>0</v>
      </c>
      <c r="BP46" s="710">
        <v>0</v>
      </c>
      <c r="BQ46" s="711">
        <v>0</v>
      </c>
      <c r="BR46" s="710">
        <v>0</v>
      </c>
      <c r="BS46" s="711">
        <v>0</v>
      </c>
      <c r="BT46" s="712">
        <v>0</v>
      </c>
      <c r="BU46" s="16"/>
    </row>
    <row r="47" spans="2:73" s="17" customFormat="1" ht="15.75">
      <c r="B47" s="694" t="s">
        <v>698</v>
      </c>
      <c r="C47" s="694" t="s">
        <v>702</v>
      </c>
      <c r="D47" s="694" t="s">
        <v>22</v>
      </c>
      <c r="E47" s="694" t="s">
        <v>692</v>
      </c>
      <c r="F47" s="694" t="s">
        <v>704</v>
      </c>
      <c r="G47" s="694" t="s">
        <v>700</v>
      </c>
      <c r="H47" s="694">
        <v>2011</v>
      </c>
      <c r="I47" s="646" t="s">
        <v>579</v>
      </c>
      <c r="J47" s="646" t="s">
        <v>597</v>
      </c>
      <c r="K47" s="635"/>
      <c r="L47" s="698">
        <v>55.50199409874498</v>
      </c>
      <c r="M47" s="699">
        <v>55.50199409874498</v>
      </c>
      <c r="N47" s="699">
        <v>55.50199409874498</v>
      </c>
      <c r="O47" s="699">
        <v>55.50199409874498</v>
      </c>
      <c r="P47" s="699">
        <v>55.50199409874498</v>
      </c>
      <c r="Q47" s="699">
        <v>55.50199409874498</v>
      </c>
      <c r="R47" s="699">
        <v>55.50199409874498</v>
      </c>
      <c r="S47" s="699">
        <v>55.50199409874498</v>
      </c>
      <c r="T47" s="699">
        <v>51.811508745228835</v>
      </c>
      <c r="U47" s="699">
        <v>51.811508745228835</v>
      </c>
      <c r="V47" s="699">
        <v>51.811508745228835</v>
      </c>
      <c r="W47" s="699">
        <v>51.811508745228835</v>
      </c>
      <c r="X47" s="699">
        <v>17.265353952885054</v>
      </c>
      <c r="Y47" s="699">
        <v>0</v>
      </c>
      <c r="Z47" s="699">
        <v>0</v>
      </c>
      <c r="AA47" s="699">
        <v>0</v>
      </c>
      <c r="AB47" s="699">
        <v>0</v>
      </c>
      <c r="AC47" s="699">
        <v>0</v>
      </c>
      <c r="AD47" s="699">
        <v>0</v>
      </c>
      <c r="AE47" s="699">
        <v>0</v>
      </c>
      <c r="AF47" s="699">
        <v>0</v>
      </c>
      <c r="AG47" s="699">
        <v>0</v>
      </c>
      <c r="AH47" s="699">
        <v>0</v>
      </c>
      <c r="AI47" s="699">
        <v>0</v>
      </c>
      <c r="AJ47" s="699">
        <v>0</v>
      </c>
      <c r="AK47" s="699">
        <v>0</v>
      </c>
      <c r="AL47" s="699">
        <v>0</v>
      </c>
      <c r="AM47" s="699">
        <v>0</v>
      </c>
      <c r="AN47" s="699">
        <v>0</v>
      </c>
      <c r="AO47" s="700">
        <v>0</v>
      </c>
      <c r="AP47" s="635"/>
      <c r="AQ47" s="709">
        <v>337743.71947381477</v>
      </c>
      <c r="AR47" s="710">
        <v>337743.71947381477</v>
      </c>
      <c r="AS47" s="711">
        <v>337743.71947381477</v>
      </c>
      <c r="AT47" s="710">
        <v>337743.71947381477</v>
      </c>
      <c r="AU47" s="711">
        <v>337743.71947381477</v>
      </c>
      <c r="AV47" s="710">
        <v>337743.71947381477</v>
      </c>
      <c r="AW47" s="711">
        <v>337743.71947381477</v>
      </c>
      <c r="AX47" s="710">
        <v>337743.71947381477</v>
      </c>
      <c r="AY47" s="711">
        <v>317301.97775162145</v>
      </c>
      <c r="AZ47" s="710">
        <v>317301.97775162145</v>
      </c>
      <c r="BA47" s="711">
        <v>317301.97775162145</v>
      </c>
      <c r="BB47" s="710">
        <v>317301.97775162145</v>
      </c>
      <c r="BC47" s="711">
        <v>102183.14069866977</v>
      </c>
      <c r="BD47" s="710">
        <v>0</v>
      </c>
      <c r="BE47" s="711">
        <v>0</v>
      </c>
      <c r="BF47" s="710">
        <v>0</v>
      </c>
      <c r="BG47" s="711">
        <v>0</v>
      </c>
      <c r="BH47" s="710">
        <v>0</v>
      </c>
      <c r="BI47" s="711">
        <v>0</v>
      </c>
      <c r="BJ47" s="710">
        <v>0</v>
      </c>
      <c r="BK47" s="711">
        <v>0</v>
      </c>
      <c r="BL47" s="710">
        <v>0</v>
      </c>
      <c r="BM47" s="711">
        <v>0</v>
      </c>
      <c r="BN47" s="710">
        <v>0</v>
      </c>
      <c r="BO47" s="711">
        <v>0</v>
      </c>
      <c r="BP47" s="710">
        <v>0</v>
      </c>
      <c r="BQ47" s="711">
        <v>0</v>
      </c>
      <c r="BR47" s="710">
        <v>0</v>
      </c>
      <c r="BS47" s="711">
        <v>0</v>
      </c>
      <c r="BT47" s="712">
        <v>0</v>
      </c>
      <c r="BU47" s="16"/>
    </row>
    <row r="48" spans="2:73" s="17" customFormat="1" ht="15.75">
      <c r="B48" s="694" t="s">
        <v>698</v>
      </c>
      <c r="C48" s="694" t="s">
        <v>705</v>
      </c>
      <c r="D48" s="694" t="s">
        <v>22</v>
      </c>
      <c r="E48" s="694" t="s">
        <v>692</v>
      </c>
      <c r="F48" s="694" t="s">
        <v>705</v>
      </c>
      <c r="G48" s="694" t="s">
        <v>700</v>
      </c>
      <c r="H48" s="694">
        <v>2011</v>
      </c>
      <c r="I48" s="646" t="s">
        <v>579</v>
      </c>
      <c r="J48" s="646" t="s">
        <v>597</v>
      </c>
      <c r="K48" s="635"/>
      <c r="L48" s="698">
        <v>92.55043617731107</v>
      </c>
      <c r="M48" s="699">
        <v>92.55043617731107</v>
      </c>
      <c r="N48" s="699">
        <v>92.55043617731107</v>
      </c>
      <c r="O48" s="699">
        <v>92.55043617731107</v>
      </c>
      <c r="P48" s="699">
        <v>92.55043617731107</v>
      </c>
      <c r="Q48" s="699">
        <v>92.55043617731107</v>
      </c>
      <c r="R48" s="699">
        <v>92.55043617731107</v>
      </c>
      <c r="S48" s="699">
        <v>92.55043617731107</v>
      </c>
      <c r="T48" s="699">
        <v>92.55043617731107</v>
      </c>
      <c r="U48" s="699">
        <v>92.55043617731107</v>
      </c>
      <c r="V48" s="699">
        <v>92.55043617731107</v>
      </c>
      <c r="W48" s="699">
        <v>92.55043617731107</v>
      </c>
      <c r="X48" s="699">
        <v>0</v>
      </c>
      <c r="Y48" s="699">
        <v>0</v>
      </c>
      <c r="Z48" s="699">
        <v>0</v>
      </c>
      <c r="AA48" s="699">
        <v>0</v>
      </c>
      <c r="AB48" s="699">
        <v>0</v>
      </c>
      <c r="AC48" s="699">
        <v>0</v>
      </c>
      <c r="AD48" s="699">
        <v>0</v>
      </c>
      <c r="AE48" s="699">
        <v>0</v>
      </c>
      <c r="AF48" s="699">
        <v>0</v>
      </c>
      <c r="AG48" s="699">
        <v>0</v>
      </c>
      <c r="AH48" s="699">
        <v>0</v>
      </c>
      <c r="AI48" s="699">
        <v>0</v>
      </c>
      <c r="AJ48" s="699">
        <v>0</v>
      </c>
      <c r="AK48" s="699">
        <v>0</v>
      </c>
      <c r="AL48" s="699">
        <v>0</v>
      </c>
      <c r="AM48" s="699">
        <v>0</v>
      </c>
      <c r="AN48" s="699">
        <v>0</v>
      </c>
      <c r="AO48" s="700">
        <v>0</v>
      </c>
      <c r="AP48" s="635"/>
      <c r="AQ48" s="709">
        <v>688860.13627856201</v>
      </c>
      <c r="AR48" s="710">
        <v>688860.13627856201</v>
      </c>
      <c r="AS48" s="711">
        <v>688860.13627856201</v>
      </c>
      <c r="AT48" s="710">
        <v>688860.13627856201</v>
      </c>
      <c r="AU48" s="711">
        <v>688860.13627856201</v>
      </c>
      <c r="AV48" s="710">
        <v>688860.13627856201</v>
      </c>
      <c r="AW48" s="711">
        <v>688860.13627856201</v>
      </c>
      <c r="AX48" s="710">
        <v>688860.13627856201</v>
      </c>
      <c r="AY48" s="711">
        <v>688860.13627856201</v>
      </c>
      <c r="AZ48" s="710">
        <v>688860.13627856201</v>
      </c>
      <c r="BA48" s="711">
        <v>688860.13627856201</v>
      </c>
      <c r="BB48" s="710">
        <v>688860.13627856201</v>
      </c>
      <c r="BC48" s="711">
        <v>85379.385851195737</v>
      </c>
      <c r="BD48" s="710">
        <v>0</v>
      </c>
      <c r="BE48" s="711">
        <v>0</v>
      </c>
      <c r="BF48" s="710">
        <v>0</v>
      </c>
      <c r="BG48" s="711">
        <v>0</v>
      </c>
      <c r="BH48" s="710">
        <v>0</v>
      </c>
      <c r="BI48" s="711">
        <v>0</v>
      </c>
      <c r="BJ48" s="710">
        <v>0</v>
      </c>
      <c r="BK48" s="711">
        <v>0</v>
      </c>
      <c r="BL48" s="710">
        <v>0</v>
      </c>
      <c r="BM48" s="711">
        <v>0</v>
      </c>
      <c r="BN48" s="710">
        <v>0</v>
      </c>
      <c r="BO48" s="711">
        <v>0</v>
      </c>
      <c r="BP48" s="710">
        <v>0</v>
      </c>
      <c r="BQ48" s="711">
        <v>0</v>
      </c>
      <c r="BR48" s="710">
        <v>0</v>
      </c>
      <c r="BS48" s="711">
        <v>0</v>
      </c>
      <c r="BT48" s="712">
        <v>0</v>
      </c>
      <c r="BU48" s="16"/>
    </row>
    <row r="49" spans="2:73" s="17" customFormat="1" ht="15.75">
      <c r="B49" s="694" t="s">
        <v>709</v>
      </c>
      <c r="C49" s="694" t="s">
        <v>699</v>
      </c>
      <c r="D49" s="694" t="s">
        <v>5</v>
      </c>
      <c r="E49" s="694" t="s">
        <v>692</v>
      </c>
      <c r="F49" s="694" t="s">
        <v>29</v>
      </c>
      <c r="G49" s="694" t="s">
        <v>700</v>
      </c>
      <c r="H49" s="694">
        <v>2011</v>
      </c>
      <c r="I49" s="646" t="s">
        <v>580</v>
      </c>
      <c r="J49" s="646" t="s">
        <v>590</v>
      </c>
      <c r="K49" s="635"/>
      <c r="L49" s="698">
        <v>0.70531214523907648</v>
      </c>
      <c r="M49" s="699">
        <v>0.70531214523907648</v>
      </c>
      <c r="N49" s="699">
        <v>0.70531214523907648</v>
      </c>
      <c r="O49" s="699">
        <v>0.70531214523907648</v>
      </c>
      <c r="P49" s="699">
        <v>0.70531214523907648</v>
      </c>
      <c r="Q49" s="699">
        <v>0.64496567262070204</v>
      </c>
      <c r="R49" s="699">
        <v>0.36856819776815769</v>
      </c>
      <c r="S49" s="699">
        <v>0.36840530298449481</v>
      </c>
      <c r="T49" s="699">
        <v>0.36840530298449481</v>
      </c>
      <c r="U49" s="699">
        <v>0.11568286132008807</v>
      </c>
      <c r="V49" s="699">
        <v>4.8064795034949377E-2</v>
      </c>
      <c r="W49" s="699">
        <v>4.8051928517529256E-2</v>
      </c>
      <c r="X49" s="699">
        <v>4.8051928517529256E-2</v>
      </c>
      <c r="Y49" s="699">
        <v>4.584251531394605E-2</v>
      </c>
      <c r="Z49" s="699">
        <v>4.584251531394605E-2</v>
      </c>
      <c r="AA49" s="699">
        <v>4.5741349149792006E-2</v>
      </c>
      <c r="AB49" s="699">
        <v>0</v>
      </c>
      <c r="AC49" s="699">
        <v>0</v>
      </c>
      <c r="AD49" s="699">
        <v>0</v>
      </c>
      <c r="AE49" s="699">
        <v>0</v>
      </c>
      <c r="AF49" s="699">
        <v>0</v>
      </c>
      <c r="AG49" s="699">
        <v>0</v>
      </c>
      <c r="AH49" s="699">
        <v>0</v>
      </c>
      <c r="AI49" s="699">
        <v>0</v>
      </c>
      <c r="AJ49" s="699">
        <v>0</v>
      </c>
      <c r="AK49" s="699">
        <v>0</v>
      </c>
      <c r="AL49" s="699">
        <v>0</v>
      </c>
      <c r="AM49" s="699">
        <v>0</v>
      </c>
      <c r="AN49" s="699">
        <v>0</v>
      </c>
      <c r="AO49" s="700">
        <v>0</v>
      </c>
      <c r="AP49" s="635"/>
      <c r="AQ49" s="698">
        <v>14276.969257617813</v>
      </c>
      <c r="AR49" s="699">
        <v>14276.969257617813</v>
      </c>
      <c r="AS49" s="699">
        <v>14276.969257617813</v>
      </c>
      <c r="AT49" s="699">
        <v>14276.969257617813</v>
      </c>
      <c r="AU49" s="699">
        <v>14276.969257617813</v>
      </c>
      <c r="AV49" s="699">
        <v>12973.672761732458</v>
      </c>
      <c r="AW49" s="699">
        <v>7004.3452299489581</v>
      </c>
      <c r="AX49" s="699">
        <v>7002.918271644071</v>
      </c>
      <c r="AY49" s="699">
        <v>7002.918271644071</v>
      </c>
      <c r="AZ49" s="699">
        <v>1544.8979705117606</v>
      </c>
      <c r="BA49" s="699">
        <v>1297.8863573239271</v>
      </c>
      <c r="BB49" s="699">
        <v>1191.8515349462805</v>
      </c>
      <c r="BC49" s="699">
        <v>1191.8515349462805</v>
      </c>
      <c r="BD49" s="699">
        <v>989.06049189265048</v>
      </c>
      <c r="BE49" s="699">
        <v>989.06049189265048</v>
      </c>
      <c r="BF49" s="699">
        <v>987.87116259453023</v>
      </c>
      <c r="BG49" s="699">
        <v>0</v>
      </c>
      <c r="BH49" s="699">
        <v>0</v>
      </c>
      <c r="BI49" s="699">
        <v>0</v>
      </c>
      <c r="BJ49" s="699">
        <v>0</v>
      </c>
      <c r="BK49" s="699">
        <v>0</v>
      </c>
      <c r="BL49" s="699">
        <v>0</v>
      </c>
      <c r="BM49" s="699">
        <v>0</v>
      </c>
      <c r="BN49" s="699">
        <v>0</v>
      </c>
      <c r="BO49" s="699">
        <v>0</v>
      </c>
      <c r="BP49" s="699">
        <v>0</v>
      </c>
      <c r="BQ49" s="699">
        <v>0</v>
      </c>
      <c r="BR49" s="699">
        <v>0</v>
      </c>
      <c r="BS49" s="699">
        <v>0</v>
      </c>
      <c r="BT49" s="700">
        <v>0</v>
      </c>
      <c r="BU49" s="16"/>
    </row>
    <row r="50" spans="2:73" s="17" customFormat="1" ht="15.75">
      <c r="B50" s="694" t="s">
        <v>709</v>
      </c>
      <c r="C50" s="694" t="s">
        <v>699</v>
      </c>
      <c r="D50" s="694" t="s">
        <v>4</v>
      </c>
      <c r="E50" s="694" t="s">
        <v>692</v>
      </c>
      <c r="F50" s="694" t="s">
        <v>29</v>
      </c>
      <c r="G50" s="694" t="s">
        <v>700</v>
      </c>
      <c r="H50" s="694">
        <v>2011</v>
      </c>
      <c r="I50" s="646" t="s">
        <v>580</v>
      </c>
      <c r="J50" s="646" t="s">
        <v>590</v>
      </c>
      <c r="K50" s="635"/>
      <c r="L50" s="698">
        <v>0.10526966255995511</v>
      </c>
      <c r="M50" s="699">
        <v>0.10526966255995511</v>
      </c>
      <c r="N50" s="699">
        <v>0.10526966255995511</v>
      </c>
      <c r="O50" s="699">
        <v>0.10526966255995511</v>
      </c>
      <c r="P50" s="699">
        <v>0.10526966255995511</v>
      </c>
      <c r="Q50" s="699">
        <v>9.8065445038478E-2</v>
      </c>
      <c r="R50" s="699">
        <v>6.8591857245259374E-2</v>
      </c>
      <c r="S50" s="699">
        <v>6.8434822867388501E-2</v>
      </c>
      <c r="T50" s="699">
        <v>6.8434822867388501E-2</v>
      </c>
      <c r="U50" s="699">
        <v>3.8264584851607095E-2</v>
      </c>
      <c r="V50" s="699">
        <v>5.0580588412404218E-3</v>
      </c>
      <c r="W50" s="699">
        <v>5.0527235460876346E-3</v>
      </c>
      <c r="X50" s="699">
        <v>5.0527235460876346E-3</v>
      </c>
      <c r="Y50" s="699">
        <v>4.9215335671426641E-3</v>
      </c>
      <c r="Z50" s="699">
        <v>4.9215335671426641E-3</v>
      </c>
      <c r="AA50" s="699">
        <v>4.8315215736806387E-3</v>
      </c>
      <c r="AB50" s="699">
        <v>0</v>
      </c>
      <c r="AC50" s="699">
        <v>0</v>
      </c>
      <c r="AD50" s="699">
        <v>0</v>
      </c>
      <c r="AE50" s="699">
        <v>0</v>
      </c>
      <c r="AF50" s="699">
        <v>0</v>
      </c>
      <c r="AG50" s="699">
        <v>0</v>
      </c>
      <c r="AH50" s="699">
        <v>0</v>
      </c>
      <c r="AI50" s="699">
        <v>0</v>
      </c>
      <c r="AJ50" s="699">
        <v>0</v>
      </c>
      <c r="AK50" s="699">
        <v>0</v>
      </c>
      <c r="AL50" s="699">
        <v>0</v>
      </c>
      <c r="AM50" s="699">
        <v>0</v>
      </c>
      <c r="AN50" s="699">
        <v>0</v>
      </c>
      <c r="AO50" s="700">
        <v>0</v>
      </c>
      <c r="AP50" s="635"/>
      <c r="AQ50" s="698">
        <v>1802.480780092473</v>
      </c>
      <c r="AR50" s="699">
        <v>1802.480780092473</v>
      </c>
      <c r="AS50" s="699">
        <v>1802.480780092473</v>
      </c>
      <c r="AT50" s="699">
        <v>1802.480780092473</v>
      </c>
      <c r="AU50" s="699">
        <v>1802.480780092473</v>
      </c>
      <c r="AV50" s="699">
        <v>1646.8920431879376</v>
      </c>
      <c r="AW50" s="699">
        <v>1010.354031513413</v>
      </c>
      <c r="AX50" s="699">
        <v>1008.9784103632642</v>
      </c>
      <c r="AY50" s="699">
        <v>1008.9784103632642</v>
      </c>
      <c r="AZ50" s="699">
        <v>357.39491625158684</v>
      </c>
      <c r="BA50" s="699">
        <v>161.41427860809461</v>
      </c>
      <c r="BB50" s="699">
        <v>117.44534316226357</v>
      </c>
      <c r="BC50" s="699">
        <v>117.44534316226357</v>
      </c>
      <c r="BD50" s="699">
        <v>105.40406784749318</v>
      </c>
      <c r="BE50" s="699">
        <v>105.40406784749318</v>
      </c>
      <c r="BF50" s="699">
        <v>104.34586917107036</v>
      </c>
      <c r="BG50" s="699">
        <v>0</v>
      </c>
      <c r="BH50" s="699">
        <v>0</v>
      </c>
      <c r="BI50" s="699">
        <v>0</v>
      </c>
      <c r="BJ50" s="699">
        <v>0</v>
      </c>
      <c r="BK50" s="699">
        <v>0</v>
      </c>
      <c r="BL50" s="699">
        <v>0</v>
      </c>
      <c r="BM50" s="699">
        <v>0</v>
      </c>
      <c r="BN50" s="699">
        <v>0</v>
      </c>
      <c r="BO50" s="699">
        <v>0</v>
      </c>
      <c r="BP50" s="699">
        <v>0</v>
      </c>
      <c r="BQ50" s="699">
        <v>0</v>
      </c>
      <c r="BR50" s="699">
        <v>0</v>
      </c>
      <c r="BS50" s="699">
        <v>0</v>
      </c>
      <c r="BT50" s="700">
        <v>0</v>
      </c>
      <c r="BU50" s="16"/>
    </row>
    <row r="51" spans="2:73" s="17" customFormat="1" ht="15.75">
      <c r="B51" s="694" t="s">
        <v>709</v>
      </c>
      <c r="C51" s="694" t="s">
        <v>706</v>
      </c>
      <c r="D51" s="694" t="s">
        <v>17</v>
      </c>
      <c r="E51" s="694" t="s">
        <v>692</v>
      </c>
      <c r="F51" s="694" t="s">
        <v>707</v>
      </c>
      <c r="G51" s="694" t="s">
        <v>700</v>
      </c>
      <c r="H51" s="694">
        <v>2011</v>
      </c>
      <c r="I51" s="646" t="s">
        <v>580</v>
      </c>
      <c r="J51" s="646" t="s">
        <v>590</v>
      </c>
      <c r="K51" s="635"/>
      <c r="L51" s="698">
        <v>0</v>
      </c>
      <c r="M51" s="699">
        <v>0</v>
      </c>
      <c r="N51" s="699">
        <v>0</v>
      </c>
      <c r="O51" s="699">
        <v>0</v>
      </c>
      <c r="P51" s="699">
        <v>0</v>
      </c>
      <c r="Q51" s="699">
        <v>0</v>
      </c>
      <c r="R51" s="699">
        <v>0</v>
      </c>
      <c r="S51" s="699">
        <v>0</v>
      </c>
      <c r="T51" s="699">
        <v>0</v>
      </c>
      <c r="U51" s="699">
        <v>0</v>
      </c>
      <c r="V51" s="699">
        <v>0</v>
      </c>
      <c r="W51" s="699">
        <v>0</v>
      </c>
      <c r="X51" s="699">
        <v>0</v>
      </c>
      <c r="Y51" s="699">
        <v>0</v>
      </c>
      <c r="Z51" s="699">
        <v>0</v>
      </c>
      <c r="AA51" s="699">
        <v>0</v>
      </c>
      <c r="AB51" s="699">
        <v>0</v>
      </c>
      <c r="AC51" s="699">
        <v>0</v>
      </c>
      <c r="AD51" s="699">
        <v>0</v>
      </c>
      <c r="AE51" s="699">
        <v>0</v>
      </c>
      <c r="AF51" s="699">
        <v>0</v>
      </c>
      <c r="AG51" s="699">
        <v>0</v>
      </c>
      <c r="AH51" s="699">
        <v>0</v>
      </c>
      <c r="AI51" s="699">
        <v>0</v>
      </c>
      <c r="AJ51" s="699">
        <v>0</v>
      </c>
      <c r="AK51" s="699">
        <v>0</v>
      </c>
      <c r="AL51" s="699">
        <v>0</v>
      </c>
      <c r="AM51" s="699">
        <v>0</v>
      </c>
      <c r="AN51" s="699">
        <v>0</v>
      </c>
      <c r="AO51" s="700">
        <v>0</v>
      </c>
      <c r="AP51" s="635"/>
      <c r="AQ51" s="698">
        <v>0</v>
      </c>
      <c r="AR51" s="699">
        <v>0</v>
      </c>
      <c r="AS51" s="699">
        <v>0</v>
      </c>
      <c r="AT51" s="699">
        <v>0</v>
      </c>
      <c r="AU51" s="699">
        <v>0</v>
      </c>
      <c r="AV51" s="699">
        <v>0</v>
      </c>
      <c r="AW51" s="699">
        <v>0</v>
      </c>
      <c r="AX51" s="699">
        <v>0</v>
      </c>
      <c r="AY51" s="699">
        <v>0</v>
      </c>
      <c r="AZ51" s="699">
        <v>0</v>
      </c>
      <c r="BA51" s="699">
        <v>0</v>
      </c>
      <c r="BB51" s="699">
        <v>0</v>
      </c>
      <c r="BC51" s="699">
        <v>0</v>
      </c>
      <c r="BD51" s="699">
        <v>0</v>
      </c>
      <c r="BE51" s="699">
        <v>0</v>
      </c>
      <c r="BF51" s="699">
        <v>0</v>
      </c>
      <c r="BG51" s="699">
        <v>0</v>
      </c>
      <c r="BH51" s="699">
        <v>0</v>
      </c>
      <c r="BI51" s="699">
        <v>0</v>
      </c>
      <c r="BJ51" s="699">
        <v>0</v>
      </c>
      <c r="BK51" s="699">
        <v>0</v>
      </c>
      <c r="BL51" s="699">
        <v>0</v>
      </c>
      <c r="BM51" s="699">
        <v>0</v>
      </c>
      <c r="BN51" s="699">
        <v>0</v>
      </c>
      <c r="BO51" s="699">
        <v>0</v>
      </c>
      <c r="BP51" s="699">
        <v>0</v>
      </c>
      <c r="BQ51" s="699">
        <v>0</v>
      </c>
      <c r="BR51" s="699">
        <v>0</v>
      </c>
      <c r="BS51" s="699">
        <v>0</v>
      </c>
      <c r="BT51" s="700">
        <v>0</v>
      </c>
      <c r="BU51" s="16"/>
    </row>
    <row r="52" spans="2:73" s="17" customFormat="1" ht="15.75">
      <c r="B52" s="694" t="s">
        <v>709</v>
      </c>
      <c r="C52" s="694" t="s">
        <v>699</v>
      </c>
      <c r="D52" s="694" t="s">
        <v>3</v>
      </c>
      <c r="E52" s="694" t="s">
        <v>692</v>
      </c>
      <c r="F52" s="694" t="s">
        <v>29</v>
      </c>
      <c r="G52" s="694" t="s">
        <v>700</v>
      </c>
      <c r="H52" s="694">
        <v>2011</v>
      </c>
      <c r="I52" s="646" t="s">
        <v>580</v>
      </c>
      <c r="J52" s="646" t="s">
        <v>590</v>
      </c>
      <c r="K52" s="635"/>
      <c r="L52" s="698">
        <v>-40.30762399307109</v>
      </c>
      <c r="M52" s="699">
        <v>-40.30762399307109</v>
      </c>
      <c r="N52" s="699">
        <v>-40.30762399307109</v>
      </c>
      <c r="O52" s="699">
        <v>-40.30762399307109</v>
      </c>
      <c r="P52" s="699">
        <v>-40.30762399307109</v>
      </c>
      <c r="Q52" s="699">
        <v>-40.30762399307109</v>
      </c>
      <c r="R52" s="699">
        <v>-40.30762399307109</v>
      </c>
      <c r="S52" s="699">
        <v>-40.30762399307109</v>
      </c>
      <c r="T52" s="699">
        <v>-40.30762399307109</v>
      </c>
      <c r="U52" s="699">
        <v>-40.30762399307109</v>
      </c>
      <c r="V52" s="699">
        <v>-40.30762399307109</v>
      </c>
      <c r="W52" s="699">
        <v>-40.30762399307109</v>
      </c>
      <c r="X52" s="699">
        <v>-40.30762399307109</v>
      </c>
      <c r="Y52" s="699">
        <v>-40.30762399307109</v>
      </c>
      <c r="Z52" s="699">
        <v>-40.30762399307109</v>
      </c>
      <c r="AA52" s="699">
        <v>-40.30762399307109</v>
      </c>
      <c r="AB52" s="699">
        <v>-40.30762399307109</v>
      </c>
      <c r="AC52" s="699">
        <v>-40.30762399307109</v>
      </c>
      <c r="AD52" s="699">
        <v>-29.323429924410483</v>
      </c>
      <c r="AE52" s="699">
        <v>0</v>
      </c>
      <c r="AF52" s="699">
        <v>0</v>
      </c>
      <c r="AG52" s="699">
        <v>0</v>
      </c>
      <c r="AH52" s="699">
        <v>0</v>
      </c>
      <c r="AI52" s="699">
        <v>0</v>
      </c>
      <c r="AJ52" s="699">
        <v>0</v>
      </c>
      <c r="AK52" s="699">
        <v>0</v>
      </c>
      <c r="AL52" s="699">
        <v>0</v>
      </c>
      <c r="AM52" s="699">
        <v>0</v>
      </c>
      <c r="AN52" s="699">
        <v>0</v>
      </c>
      <c r="AO52" s="700">
        <v>0</v>
      </c>
      <c r="AP52" s="635"/>
      <c r="AQ52" s="698">
        <v>-70102.734338800481</v>
      </c>
      <c r="AR52" s="699">
        <v>-70102.734338800481</v>
      </c>
      <c r="AS52" s="699">
        <v>-70102.734338800481</v>
      </c>
      <c r="AT52" s="699">
        <v>-70102.734338800481</v>
      </c>
      <c r="AU52" s="699">
        <v>-70102.734338800481</v>
      </c>
      <c r="AV52" s="699">
        <v>-70102.734338800481</v>
      </c>
      <c r="AW52" s="699">
        <v>-70102.734338800481</v>
      </c>
      <c r="AX52" s="699">
        <v>-70102.734338800481</v>
      </c>
      <c r="AY52" s="699">
        <v>-70102.734338800481</v>
      </c>
      <c r="AZ52" s="699">
        <v>-70102.734338800481</v>
      </c>
      <c r="BA52" s="699">
        <v>-70102.734338800481</v>
      </c>
      <c r="BB52" s="699">
        <v>-70102.734338800481</v>
      </c>
      <c r="BC52" s="699">
        <v>-70102.734338800481</v>
      </c>
      <c r="BD52" s="699">
        <v>-70102.734338800481</v>
      </c>
      <c r="BE52" s="699">
        <v>-70102.734338800481</v>
      </c>
      <c r="BF52" s="699">
        <v>-70102.734338800481</v>
      </c>
      <c r="BG52" s="699">
        <v>-70102.734338800481</v>
      </c>
      <c r="BH52" s="699">
        <v>-70102.734338800481</v>
      </c>
      <c r="BI52" s="699">
        <v>-60296.892079294208</v>
      </c>
      <c r="BJ52" s="699">
        <v>0</v>
      </c>
      <c r="BK52" s="699">
        <v>0</v>
      </c>
      <c r="BL52" s="699">
        <v>0</v>
      </c>
      <c r="BM52" s="699">
        <v>0</v>
      </c>
      <c r="BN52" s="699">
        <v>0</v>
      </c>
      <c r="BO52" s="699">
        <v>0</v>
      </c>
      <c r="BP52" s="699">
        <v>0</v>
      </c>
      <c r="BQ52" s="699">
        <v>0</v>
      </c>
      <c r="BR52" s="699">
        <v>0</v>
      </c>
      <c r="BS52" s="699">
        <v>0</v>
      </c>
      <c r="BT52" s="700">
        <v>0</v>
      </c>
      <c r="BU52" s="16"/>
    </row>
    <row r="53" spans="2:73">
      <c r="B53" s="694" t="s">
        <v>209</v>
      </c>
      <c r="C53" s="694" t="s">
        <v>699</v>
      </c>
      <c r="D53" s="694" t="s">
        <v>712</v>
      </c>
      <c r="E53" s="694" t="s">
        <v>692</v>
      </c>
      <c r="F53" s="694" t="s">
        <v>29</v>
      </c>
      <c r="G53" s="694" t="s">
        <v>701</v>
      </c>
      <c r="H53" s="694">
        <v>2011</v>
      </c>
      <c r="I53" s="646" t="s">
        <v>581</v>
      </c>
      <c r="J53" s="646" t="s">
        <v>590</v>
      </c>
      <c r="K53" s="635"/>
      <c r="L53" s="698">
        <v>0</v>
      </c>
      <c r="M53" s="699">
        <v>0</v>
      </c>
      <c r="N53" s="699">
        <v>39.380159999999997</v>
      </c>
      <c r="O53" s="699">
        <v>0</v>
      </c>
      <c r="P53" s="699">
        <v>0</v>
      </c>
      <c r="Q53" s="699">
        <v>0</v>
      </c>
      <c r="R53" s="699">
        <v>0</v>
      </c>
      <c r="S53" s="699">
        <v>0</v>
      </c>
      <c r="T53" s="699">
        <v>0</v>
      </c>
      <c r="U53" s="699">
        <v>0</v>
      </c>
      <c r="V53" s="699">
        <v>0</v>
      </c>
      <c r="W53" s="699">
        <v>0</v>
      </c>
      <c r="X53" s="699">
        <v>0</v>
      </c>
      <c r="Y53" s="699">
        <v>0</v>
      </c>
      <c r="Z53" s="699">
        <v>0</v>
      </c>
      <c r="AA53" s="699">
        <v>0</v>
      </c>
      <c r="AB53" s="699">
        <v>0</v>
      </c>
      <c r="AC53" s="699">
        <v>0</v>
      </c>
      <c r="AD53" s="699">
        <v>0</v>
      </c>
      <c r="AE53" s="699">
        <v>0</v>
      </c>
      <c r="AF53" s="699">
        <v>0</v>
      </c>
      <c r="AG53" s="699">
        <v>0</v>
      </c>
      <c r="AH53" s="699">
        <v>0</v>
      </c>
      <c r="AI53" s="699">
        <v>0</v>
      </c>
      <c r="AJ53" s="699">
        <v>0</v>
      </c>
      <c r="AK53" s="699">
        <v>0</v>
      </c>
      <c r="AL53" s="699">
        <v>0</v>
      </c>
      <c r="AM53" s="699">
        <v>0</v>
      </c>
      <c r="AN53" s="699">
        <v>0</v>
      </c>
      <c r="AO53" s="700">
        <v>0</v>
      </c>
      <c r="AP53" s="635"/>
      <c r="AQ53" s="698">
        <v>0</v>
      </c>
      <c r="AR53" s="699">
        <v>0</v>
      </c>
      <c r="AS53" s="699">
        <v>67.136070000000004</v>
      </c>
      <c r="AT53" s="699">
        <v>0</v>
      </c>
      <c r="AU53" s="699">
        <v>0</v>
      </c>
      <c r="AV53" s="699">
        <v>0</v>
      </c>
      <c r="AW53" s="699">
        <v>0</v>
      </c>
      <c r="AX53" s="699">
        <v>0</v>
      </c>
      <c r="AY53" s="699">
        <v>0</v>
      </c>
      <c r="AZ53" s="699">
        <v>0</v>
      </c>
      <c r="BA53" s="699">
        <v>0</v>
      </c>
      <c r="BB53" s="699">
        <v>0</v>
      </c>
      <c r="BC53" s="699">
        <v>0</v>
      </c>
      <c r="BD53" s="699">
        <v>0</v>
      </c>
      <c r="BE53" s="699">
        <v>0</v>
      </c>
      <c r="BF53" s="699">
        <v>0</v>
      </c>
      <c r="BG53" s="699">
        <v>0</v>
      </c>
      <c r="BH53" s="699">
        <v>0</v>
      </c>
      <c r="BI53" s="699">
        <v>0</v>
      </c>
      <c r="BJ53" s="699">
        <v>0</v>
      </c>
      <c r="BK53" s="699">
        <v>0</v>
      </c>
      <c r="BL53" s="699">
        <v>0</v>
      </c>
      <c r="BM53" s="699">
        <v>0</v>
      </c>
      <c r="BN53" s="699">
        <v>0</v>
      </c>
      <c r="BO53" s="699">
        <v>0</v>
      </c>
      <c r="BP53" s="699">
        <v>0</v>
      </c>
      <c r="BQ53" s="699">
        <v>0</v>
      </c>
      <c r="BR53" s="699">
        <v>0</v>
      </c>
      <c r="BS53" s="699">
        <v>0</v>
      </c>
      <c r="BT53" s="700">
        <v>0</v>
      </c>
    </row>
    <row r="54" spans="2:73">
      <c r="B54" s="694" t="s">
        <v>698</v>
      </c>
      <c r="C54" s="694" t="s">
        <v>699</v>
      </c>
      <c r="D54" s="694" t="s">
        <v>42</v>
      </c>
      <c r="E54" s="694" t="s">
        <v>692</v>
      </c>
      <c r="F54" s="694" t="s">
        <v>29</v>
      </c>
      <c r="G54" s="694" t="s">
        <v>701</v>
      </c>
      <c r="H54" s="694">
        <v>2011</v>
      </c>
      <c r="I54" s="646" t="s">
        <v>582</v>
      </c>
      <c r="J54" s="646" t="s">
        <v>590</v>
      </c>
      <c r="K54" s="635"/>
      <c r="L54" s="698">
        <v>0</v>
      </c>
      <c r="M54" s="699">
        <v>0</v>
      </c>
      <c r="N54" s="699">
        <v>0</v>
      </c>
      <c r="O54" s="699">
        <v>32.774340000000002</v>
      </c>
      <c r="P54" s="699">
        <v>0</v>
      </c>
      <c r="Q54" s="699">
        <v>0</v>
      </c>
      <c r="R54" s="699">
        <v>0</v>
      </c>
      <c r="S54" s="699">
        <v>0</v>
      </c>
      <c r="T54" s="699">
        <v>0</v>
      </c>
      <c r="U54" s="699">
        <v>0</v>
      </c>
      <c r="V54" s="699">
        <v>0</v>
      </c>
      <c r="W54" s="699">
        <v>0</v>
      </c>
      <c r="X54" s="699">
        <v>0</v>
      </c>
      <c r="Y54" s="699">
        <v>0</v>
      </c>
      <c r="Z54" s="699">
        <v>0</v>
      </c>
      <c r="AA54" s="699">
        <v>0</v>
      </c>
      <c r="AB54" s="699">
        <v>0</v>
      </c>
      <c r="AC54" s="699">
        <v>0</v>
      </c>
      <c r="AD54" s="699">
        <v>0</v>
      </c>
      <c r="AE54" s="699">
        <v>0</v>
      </c>
      <c r="AF54" s="699">
        <v>0</v>
      </c>
      <c r="AG54" s="699">
        <v>0</v>
      </c>
      <c r="AH54" s="699">
        <v>0</v>
      </c>
      <c r="AI54" s="699">
        <v>0</v>
      </c>
      <c r="AJ54" s="699">
        <v>0</v>
      </c>
      <c r="AK54" s="699">
        <v>0</v>
      </c>
      <c r="AL54" s="699">
        <v>0</v>
      </c>
      <c r="AM54" s="699">
        <v>0</v>
      </c>
      <c r="AN54" s="699">
        <v>0</v>
      </c>
      <c r="AO54" s="700">
        <v>0</v>
      </c>
      <c r="AP54" s="635"/>
      <c r="AQ54" s="698">
        <v>0</v>
      </c>
      <c r="AR54" s="699">
        <v>0</v>
      </c>
      <c r="AS54" s="699">
        <v>0</v>
      </c>
      <c r="AT54" s="699">
        <v>0</v>
      </c>
      <c r="AU54" s="699">
        <v>0</v>
      </c>
      <c r="AV54" s="699">
        <v>0</v>
      </c>
      <c r="AW54" s="699">
        <v>0</v>
      </c>
      <c r="AX54" s="699">
        <v>0</v>
      </c>
      <c r="AY54" s="699">
        <v>0</v>
      </c>
      <c r="AZ54" s="699">
        <v>0</v>
      </c>
      <c r="BA54" s="699">
        <v>0</v>
      </c>
      <c r="BB54" s="699">
        <v>0</v>
      </c>
      <c r="BC54" s="699">
        <v>0</v>
      </c>
      <c r="BD54" s="699">
        <v>0</v>
      </c>
      <c r="BE54" s="699">
        <v>0</v>
      </c>
      <c r="BF54" s="699">
        <v>0</v>
      </c>
      <c r="BG54" s="699">
        <v>0</v>
      </c>
      <c r="BH54" s="699">
        <v>0</v>
      </c>
      <c r="BI54" s="699">
        <v>0</v>
      </c>
      <c r="BJ54" s="699">
        <v>0</v>
      </c>
      <c r="BK54" s="699">
        <v>0</v>
      </c>
      <c r="BL54" s="699">
        <v>0</v>
      </c>
      <c r="BM54" s="699">
        <v>0</v>
      </c>
      <c r="BN54" s="699">
        <v>0</v>
      </c>
      <c r="BO54" s="699">
        <v>0</v>
      </c>
      <c r="BP54" s="699">
        <v>0</v>
      </c>
      <c r="BQ54" s="699">
        <v>0</v>
      </c>
      <c r="BR54" s="699">
        <v>0</v>
      </c>
      <c r="BS54" s="699">
        <v>0</v>
      </c>
      <c r="BT54" s="700">
        <v>0</v>
      </c>
    </row>
    <row r="55" spans="2:73">
      <c r="B55" s="694" t="s">
        <v>698</v>
      </c>
      <c r="C55" s="694" t="s">
        <v>699</v>
      </c>
      <c r="D55" s="694" t="s">
        <v>2</v>
      </c>
      <c r="E55" s="694" t="s">
        <v>692</v>
      </c>
      <c r="F55" s="694" t="s">
        <v>29</v>
      </c>
      <c r="G55" s="694" t="s">
        <v>700</v>
      </c>
      <c r="H55" s="694">
        <v>2012</v>
      </c>
      <c r="I55" s="646" t="s">
        <v>580</v>
      </c>
      <c r="J55" s="646" t="s">
        <v>597</v>
      </c>
      <c r="K55" s="635"/>
      <c r="L55" s="698">
        <v>0</v>
      </c>
      <c r="M55" s="699">
        <v>2.3786086877013686</v>
      </c>
      <c r="N55" s="699">
        <v>2.3786086877013686</v>
      </c>
      <c r="O55" s="699">
        <v>2.3786086877013686</v>
      </c>
      <c r="P55" s="699">
        <v>2.2796717262492403</v>
      </c>
      <c r="Q55" s="699">
        <v>0</v>
      </c>
      <c r="R55" s="699">
        <v>0</v>
      </c>
      <c r="S55" s="699">
        <v>0</v>
      </c>
      <c r="T55" s="699">
        <v>0</v>
      </c>
      <c r="U55" s="699">
        <v>0</v>
      </c>
      <c r="V55" s="699">
        <v>0</v>
      </c>
      <c r="W55" s="699">
        <v>0</v>
      </c>
      <c r="X55" s="699">
        <v>0</v>
      </c>
      <c r="Y55" s="699">
        <v>0</v>
      </c>
      <c r="Z55" s="699">
        <v>0</v>
      </c>
      <c r="AA55" s="699">
        <v>0</v>
      </c>
      <c r="AB55" s="699">
        <v>0</v>
      </c>
      <c r="AC55" s="699">
        <v>0</v>
      </c>
      <c r="AD55" s="699">
        <v>0</v>
      </c>
      <c r="AE55" s="699">
        <v>0</v>
      </c>
      <c r="AF55" s="699">
        <v>0</v>
      </c>
      <c r="AG55" s="699">
        <v>0</v>
      </c>
      <c r="AH55" s="699">
        <v>0</v>
      </c>
      <c r="AI55" s="699">
        <v>0</v>
      </c>
      <c r="AJ55" s="699">
        <v>0</v>
      </c>
      <c r="AK55" s="699">
        <v>0</v>
      </c>
      <c r="AL55" s="699">
        <v>0</v>
      </c>
      <c r="AM55" s="699">
        <v>0</v>
      </c>
      <c r="AN55" s="699">
        <v>0</v>
      </c>
      <c r="AO55" s="700">
        <v>0</v>
      </c>
      <c r="AP55" s="635"/>
      <c r="AQ55" s="698">
        <v>0</v>
      </c>
      <c r="AR55" s="699">
        <v>4153.2703292327824</v>
      </c>
      <c r="AS55" s="699">
        <v>4153.2703292327824</v>
      </c>
      <c r="AT55" s="699">
        <v>4153.2703292327824</v>
      </c>
      <c r="AU55" s="699">
        <v>4064.7955141211705</v>
      </c>
      <c r="AV55" s="699">
        <v>0</v>
      </c>
      <c r="AW55" s="699">
        <v>0</v>
      </c>
      <c r="AX55" s="699">
        <v>0</v>
      </c>
      <c r="AY55" s="699">
        <v>0</v>
      </c>
      <c r="AZ55" s="699">
        <v>0</v>
      </c>
      <c r="BA55" s="699">
        <v>0</v>
      </c>
      <c r="BB55" s="699">
        <v>0</v>
      </c>
      <c r="BC55" s="699">
        <v>0</v>
      </c>
      <c r="BD55" s="699">
        <v>0</v>
      </c>
      <c r="BE55" s="699">
        <v>0</v>
      </c>
      <c r="BF55" s="699">
        <v>0</v>
      </c>
      <c r="BG55" s="699">
        <v>0</v>
      </c>
      <c r="BH55" s="699">
        <v>0</v>
      </c>
      <c r="BI55" s="699">
        <v>0</v>
      </c>
      <c r="BJ55" s="699">
        <v>0</v>
      </c>
      <c r="BK55" s="699">
        <v>0</v>
      </c>
      <c r="BL55" s="699">
        <v>0</v>
      </c>
      <c r="BM55" s="699">
        <v>0</v>
      </c>
      <c r="BN55" s="699">
        <v>0</v>
      </c>
      <c r="BO55" s="699">
        <v>0</v>
      </c>
      <c r="BP55" s="699">
        <v>0</v>
      </c>
      <c r="BQ55" s="699">
        <v>0</v>
      </c>
      <c r="BR55" s="699">
        <v>0</v>
      </c>
      <c r="BS55" s="699">
        <v>0</v>
      </c>
      <c r="BT55" s="700">
        <v>0</v>
      </c>
    </row>
    <row r="56" spans="2:73">
      <c r="B56" s="694" t="s">
        <v>698</v>
      </c>
      <c r="C56" s="694" t="s">
        <v>699</v>
      </c>
      <c r="D56" s="694" t="s">
        <v>1</v>
      </c>
      <c r="E56" s="694" t="s">
        <v>692</v>
      </c>
      <c r="F56" s="694" t="s">
        <v>29</v>
      </c>
      <c r="G56" s="694" t="s">
        <v>700</v>
      </c>
      <c r="H56" s="694">
        <v>2012</v>
      </c>
      <c r="I56" s="646" t="s">
        <v>580</v>
      </c>
      <c r="J56" s="646" t="s">
        <v>597</v>
      </c>
      <c r="K56" s="635"/>
      <c r="L56" s="698">
        <v>0</v>
      </c>
      <c r="M56" s="699">
        <v>2.2413082928813832</v>
      </c>
      <c r="N56" s="699">
        <v>2.2413082928813832</v>
      </c>
      <c r="O56" s="699">
        <v>2.2413082928813832</v>
      </c>
      <c r="P56" s="699">
        <v>2.1267043807605943</v>
      </c>
      <c r="Q56" s="699">
        <v>1.2649571585027524</v>
      </c>
      <c r="R56" s="699">
        <v>0</v>
      </c>
      <c r="S56" s="699">
        <v>0</v>
      </c>
      <c r="T56" s="699">
        <v>0</v>
      </c>
      <c r="U56" s="699">
        <v>0</v>
      </c>
      <c r="V56" s="699">
        <v>0</v>
      </c>
      <c r="W56" s="699">
        <v>0</v>
      </c>
      <c r="X56" s="699">
        <v>0</v>
      </c>
      <c r="Y56" s="699">
        <v>0</v>
      </c>
      <c r="Z56" s="699">
        <v>0</v>
      </c>
      <c r="AA56" s="699">
        <v>0</v>
      </c>
      <c r="AB56" s="699">
        <v>0</v>
      </c>
      <c r="AC56" s="699">
        <v>0</v>
      </c>
      <c r="AD56" s="699">
        <v>0</v>
      </c>
      <c r="AE56" s="699">
        <v>0</v>
      </c>
      <c r="AF56" s="699">
        <v>0</v>
      </c>
      <c r="AG56" s="699">
        <v>0</v>
      </c>
      <c r="AH56" s="699">
        <v>0</v>
      </c>
      <c r="AI56" s="699">
        <v>0</v>
      </c>
      <c r="AJ56" s="699">
        <v>0</v>
      </c>
      <c r="AK56" s="699">
        <v>0</v>
      </c>
      <c r="AL56" s="699">
        <v>0</v>
      </c>
      <c r="AM56" s="699">
        <v>0</v>
      </c>
      <c r="AN56" s="699">
        <v>0</v>
      </c>
      <c r="AO56" s="700">
        <v>0</v>
      </c>
      <c r="AP56" s="635"/>
      <c r="AQ56" s="698">
        <v>0</v>
      </c>
      <c r="AR56" s="699">
        <v>16070.105919020982</v>
      </c>
      <c r="AS56" s="699">
        <v>16070.105919020982</v>
      </c>
      <c r="AT56" s="699">
        <v>16070.105919020982</v>
      </c>
      <c r="AU56" s="699">
        <v>15967.620864020981</v>
      </c>
      <c r="AV56" s="699">
        <v>9620.9295722025108</v>
      </c>
      <c r="AW56" s="699">
        <v>0</v>
      </c>
      <c r="AX56" s="699">
        <v>0</v>
      </c>
      <c r="AY56" s="699">
        <v>0</v>
      </c>
      <c r="AZ56" s="699">
        <v>0</v>
      </c>
      <c r="BA56" s="699">
        <v>0</v>
      </c>
      <c r="BB56" s="699">
        <v>0</v>
      </c>
      <c r="BC56" s="699">
        <v>0</v>
      </c>
      <c r="BD56" s="699">
        <v>0</v>
      </c>
      <c r="BE56" s="699">
        <v>0</v>
      </c>
      <c r="BF56" s="699">
        <v>0</v>
      </c>
      <c r="BG56" s="699">
        <v>0</v>
      </c>
      <c r="BH56" s="699">
        <v>0</v>
      </c>
      <c r="BI56" s="699">
        <v>0</v>
      </c>
      <c r="BJ56" s="699">
        <v>0</v>
      </c>
      <c r="BK56" s="699">
        <v>0</v>
      </c>
      <c r="BL56" s="699">
        <v>0</v>
      </c>
      <c r="BM56" s="699">
        <v>0</v>
      </c>
      <c r="BN56" s="699">
        <v>0</v>
      </c>
      <c r="BO56" s="699">
        <v>0</v>
      </c>
      <c r="BP56" s="699">
        <v>0</v>
      </c>
      <c r="BQ56" s="699">
        <v>0</v>
      </c>
      <c r="BR56" s="699">
        <v>0</v>
      </c>
      <c r="BS56" s="699">
        <v>0</v>
      </c>
      <c r="BT56" s="700">
        <v>0</v>
      </c>
    </row>
    <row r="57" spans="2:73">
      <c r="B57" s="694" t="s">
        <v>698</v>
      </c>
      <c r="C57" s="694" t="s">
        <v>699</v>
      </c>
      <c r="D57" s="694" t="s">
        <v>5</v>
      </c>
      <c r="E57" s="694" t="s">
        <v>692</v>
      </c>
      <c r="F57" s="694" t="s">
        <v>29</v>
      </c>
      <c r="G57" s="694" t="s">
        <v>700</v>
      </c>
      <c r="H57" s="694">
        <v>2012</v>
      </c>
      <c r="I57" s="646" t="s">
        <v>580</v>
      </c>
      <c r="J57" s="646" t="s">
        <v>597</v>
      </c>
      <c r="K57" s="635"/>
      <c r="L57" s="698">
        <v>0</v>
      </c>
      <c r="M57" s="699">
        <v>9.6774601258337487</v>
      </c>
      <c r="N57" s="699">
        <v>9.6774601258337487</v>
      </c>
      <c r="O57" s="699">
        <v>9.6774601258337487</v>
      </c>
      <c r="P57" s="699">
        <v>9.6774601258337487</v>
      </c>
      <c r="Q57" s="699">
        <v>8.857966140015149</v>
      </c>
      <c r="R57" s="699">
        <v>7.4959267865734454</v>
      </c>
      <c r="S57" s="699">
        <v>5.6116974407731366</v>
      </c>
      <c r="T57" s="699">
        <v>5.5909782854446766</v>
      </c>
      <c r="U57" s="699">
        <v>5.5909782854446766</v>
      </c>
      <c r="V57" s="699">
        <v>3.605683562761711</v>
      </c>
      <c r="W57" s="699">
        <v>1.4106847816984978</v>
      </c>
      <c r="X57" s="699">
        <v>1.4105609209966758</v>
      </c>
      <c r="Y57" s="699">
        <v>1.4105609209966758</v>
      </c>
      <c r="Z57" s="699">
        <v>1.3863546536973028</v>
      </c>
      <c r="AA57" s="699">
        <v>1.3863546536973028</v>
      </c>
      <c r="AB57" s="699">
        <v>1.3519097782715692</v>
      </c>
      <c r="AC57" s="699">
        <v>0.3793198071728186</v>
      </c>
      <c r="AD57" s="699">
        <v>0.3793198071728186</v>
      </c>
      <c r="AE57" s="699">
        <v>0.3793198071728186</v>
      </c>
      <c r="AF57" s="699">
        <v>0.3793198071728186</v>
      </c>
      <c r="AG57" s="699">
        <v>0</v>
      </c>
      <c r="AH57" s="699">
        <v>0</v>
      </c>
      <c r="AI57" s="699">
        <v>0</v>
      </c>
      <c r="AJ57" s="699">
        <v>0</v>
      </c>
      <c r="AK57" s="699">
        <v>0</v>
      </c>
      <c r="AL57" s="699">
        <v>0</v>
      </c>
      <c r="AM57" s="699">
        <v>0</v>
      </c>
      <c r="AN57" s="699">
        <v>0</v>
      </c>
      <c r="AO57" s="700">
        <v>0</v>
      </c>
      <c r="AP57" s="635"/>
      <c r="AQ57" s="698">
        <v>0</v>
      </c>
      <c r="AR57" s="699">
        <v>175122.63266221419</v>
      </c>
      <c r="AS57" s="699">
        <v>175122.63266221419</v>
      </c>
      <c r="AT57" s="699">
        <v>175122.63266221419</v>
      </c>
      <c r="AU57" s="699">
        <v>175122.63266221419</v>
      </c>
      <c r="AV57" s="699">
        <v>157424.10624011961</v>
      </c>
      <c r="AW57" s="699">
        <v>128008.28391319828</v>
      </c>
      <c r="AX57" s="699">
        <v>87314.778605016079</v>
      </c>
      <c r="AY57" s="699">
        <v>87133.278804338755</v>
      </c>
      <c r="AZ57" s="699">
        <v>87133.278804338755</v>
      </c>
      <c r="BA57" s="699">
        <v>44257.07505776592</v>
      </c>
      <c r="BB57" s="699">
        <v>32844.522357372101</v>
      </c>
      <c r="BC57" s="699">
        <v>31823.768482146555</v>
      </c>
      <c r="BD57" s="699">
        <v>31823.768482146555</v>
      </c>
      <c r="BE57" s="699">
        <v>29601.995666580067</v>
      </c>
      <c r="BF57" s="699">
        <v>29601.995666580067</v>
      </c>
      <c r="BG57" s="699">
        <v>29197.05494498125</v>
      </c>
      <c r="BH57" s="699">
        <v>8192.130443722368</v>
      </c>
      <c r="BI57" s="699">
        <v>8192.130443722368</v>
      </c>
      <c r="BJ57" s="699">
        <v>8192.130443722368</v>
      </c>
      <c r="BK57" s="699">
        <v>8192.130443722368</v>
      </c>
      <c r="BL57" s="699">
        <v>0</v>
      </c>
      <c r="BM57" s="699">
        <v>0</v>
      </c>
      <c r="BN57" s="699">
        <v>0</v>
      </c>
      <c r="BO57" s="699">
        <v>0</v>
      </c>
      <c r="BP57" s="699">
        <v>0</v>
      </c>
      <c r="BQ57" s="699">
        <v>0</v>
      </c>
      <c r="BR57" s="699">
        <v>0</v>
      </c>
      <c r="BS57" s="699">
        <v>0</v>
      </c>
      <c r="BT57" s="700">
        <v>0</v>
      </c>
    </row>
    <row r="58" spans="2:73">
      <c r="B58" s="694" t="s">
        <v>698</v>
      </c>
      <c r="C58" s="694" t="s">
        <v>699</v>
      </c>
      <c r="D58" s="694" t="s">
        <v>4</v>
      </c>
      <c r="E58" s="694" t="s">
        <v>692</v>
      </c>
      <c r="F58" s="694" t="s">
        <v>29</v>
      </c>
      <c r="G58" s="694" t="s">
        <v>700</v>
      </c>
      <c r="H58" s="694">
        <v>2012</v>
      </c>
      <c r="I58" s="646" t="s">
        <v>580</v>
      </c>
      <c r="J58" s="646" t="s">
        <v>597</v>
      </c>
      <c r="K58" s="635"/>
      <c r="L58" s="698">
        <v>0</v>
      </c>
      <c r="M58" s="699">
        <v>1.5066638503267873</v>
      </c>
      <c r="N58" s="699">
        <v>1.5066638503267873</v>
      </c>
      <c r="O58" s="699">
        <v>1.5066638503267873</v>
      </c>
      <c r="P58" s="699">
        <v>1.5066638503267873</v>
      </c>
      <c r="Q58" s="699">
        <v>1.5003038973403098</v>
      </c>
      <c r="R58" s="699">
        <v>1.5003038973403098</v>
      </c>
      <c r="S58" s="699">
        <v>1.2796815428730384</v>
      </c>
      <c r="T58" s="699">
        <v>1.2770098623175263</v>
      </c>
      <c r="U58" s="699">
        <v>1.2770098623175263</v>
      </c>
      <c r="V58" s="699">
        <v>1.2770098623175263</v>
      </c>
      <c r="W58" s="699">
        <v>2.3490198510222625E-2</v>
      </c>
      <c r="X58" s="699">
        <v>2.3474021154785845E-2</v>
      </c>
      <c r="Y58" s="699">
        <v>2.3474021154785845E-2</v>
      </c>
      <c r="Z58" s="699">
        <v>2.2628742651937928E-2</v>
      </c>
      <c r="AA58" s="699">
        <v>2.2628742651937928E-2</v>
      </c>
      <c r="AB58" s="699">
        <v>2.113703544846128E-2</v>
      </c>
      <c r="AC58" s="699">
        <v>0</v>
      </c>
      <c r="AD58" s="699">
        <v>0</v>
      </c>
      <c r="AE58" s="699">
        <v>0</v>
      </c>
      <c r="AF58" s="699">
        <v>0</v>
      </c>
      <c r="AG58" s="699">
        <v>0</v>
      </c>
      <c r="AH58" s="699">
        <v>0</v>
      </c>
      <c r="AI58" s="699">
        <v>0</v>
      </c>
      <c r="AJ58" s="699">
        <v>0</v>
      </c>
      <c r="AK58" s="699">
        <v>0</v>
      </c>
      <c r="AL58" s="699">
        <v>0</v>
      </c>
      <c r="AM58" s="699">
        <v>0</v>
      </c>
      <c r="AN58" s="699">
        <v>0</v>
      </c>
      <c r="AO58" s="700">
        <v>0</v>
      </c>
      <c r="AP58" s="635"/>
      <c r="AQ58" s="698">
        <v>0</v>
      </c>
      <c r="AR58" s="699">
        <v>9142.6991141071921</v>
      </c>
      <c r="AS58" s="699">
        <v>9142.6991141071921</v>
      </c>
      <c r="AT58" s="699">
        <v>9142.6991141071921</v>
      </c>
      <c r="AU58" s="699">
        <v>9142.6991141071921</v>
      </c>
      <c r="AV58" s="699">
        <v>9005.3438706004181</v>
      </c>
      <c r="AW58" s="699">
        <v>9005.3438706004181</v>
      </c>
      <c r="AX58" s="699">
        <v>4240.5858157340499</v>
      </c>
      <c r="AY58" s="699">
        <v>4217.181894067764</v>
      </c>
      <c r="AZ58" s="699">
        <v>4217.181894067764</v>
      </c>
      <c r="BA58" s="699">
        <v>4217.181894067764</v>
      </c>
      <c r="BB58" s="699">
        <v>684.9349826617015</v>
      </c>
      <c r="BC58" s="699">
        <v>551.61506754650804</v>
      </c>
      <c r="BD58" s="699">
        <v>551.61506754650804</v>
      </c>
      <c r="BE58" s="699">
        <v>474.03116020616017</v>
      </c>
      <c r="BF58" s="699">
        <v>474.03116020616017</v>
      </c>
      <c r="BG58" s="699">
        <v>456.49435730227452</v>
      </c>
      <c r="BH58" s="699">
        <v>0</v>
      </c>
      <c r="BI58" s="699">
        <v>0</v>
      </c>
      <c r="BJ58" s="699">
        <v>0</v>
      </c>
      <c r="BK58" s="699">
        <v>0</v>
      </c>
      <c r="BL58" s="699">
        <v>0</v>
      </c>
      <c r="BM58" s="699">
        <v>0</v>
      </c>
      <c r="BN58" s="699">
        <v>0</v>
      </c>
      <c r="BO58" s="699">
        <v>0</v>
      </c>
      <c r="BP58" s="699">
        <v>0</v>
      </c>
      <c r="BQ58" s="699">
        <v>0</v>
      </c>
      <c r="BR58" s="699">
        <v>0</v>
      </c>
      <c r="BS58" s="699">
        <v>0</v>
      </c>
      <c r="BT58" s="700">
        <v>0</v>
      </c>
    </row>
    <row r="59" spans="2:73">
      <c r="B59" s="694" t="s">
        <v>698</v>
      </c>
      <c r="C59" s="694" t="s">
        <v>705</v>
      </c>
      <c r="D59" s="694" t="s">
        <v>9</v>
      </c>
      <c r="E59" s="694" t="s">
        <v>692</v>
      </c>
      <c r="F59" s="694" t="s">
        <v>705</v>
      </c>
      <c r="G59" s="694" t="s">
        <v>701</v>
      </c>
      <c r="H59" s="694">
        <v>2012</v>
      </c>
      <c r="I59" s="646" t="s">
        <v>580</v>
      </c>
      <c r="J59" s="646" t="s">
        <v>597</v>
      </c>
      <c r="K59" s="635"/>
      <c r="L59" s="698">
        <v>0</v>
      </c>
      <c r="M59" s="699">
        <v>1811.4976175000002</v>
      </c>
      <c r="N59" s="699">
        <v>0</v>
      </c>
      <c r="O59" s="699">
        <v>0</v>
      </c>
      <c r="P59" s="699">
        <v>0</v>
      </c>
      <c r="Q59" s="699">
        <v>0</v>
      </c>
      <c r="R59" s="699">
        <v>0</v>
      </c>
      <c r="S59" s="699">
        <v>0</v>
      </c>
      <c r="T59" s="699">
        <v>0</v>
      </c>
      <c r="U59" s="699">
        <v>0</v>
      </c>
      <c r="V59" s="699">
        <v>0</v>
      </c>
      <c r="W59" s="699">
        <v>0</v>
      </c>
      <c r="X59" s="699">
        <v>0</v>
      </c>
      <c r="Y59" s="699">
        <v>0</v>
      </c>
      <c r="Z59" s="699">
        <v>0</v>
      </c>
      <c r="AA59" s="699">
        <v>0</v>
      </c>
      <c r="AB59" s="699">
        <v>0</v>
      </c>
      <c r="AC59" s="699">
        <v>0</v>
      </c>
      <c r="AD59" s="699">
        <v>0</v>
      </c>
      <c r="AE59" s="699">
        <v>0</v>
      </c>
      <c r="AF59" s="699">
        <v>0</v>
      </c>
      <c r="AG59" s="699">
        <v>0</v>
      </c>
      <c r="AH59" s="699">
        <v>0</v>
      </c>
      <c r="AI59" s="699">
        <v>0</v>
      </c>
      <c r="AJ59" s="699">
        <v>0</v>
      </c>
      <c r="AK59" s="699">
        <v>0</v>
      </c>
      <c r="AL59" s="699">
        <v>0</v>
      </c>
      <c r="AM59" s="699">
        <v>0</v>
      </c>
      <c r="AN59" s="699">
        <v>0</v>
      </c>
      <c r="AO59" s="700">
        <v>0</v>
      </c>
      <c r="AP59" s="635"/>
      <c r="AQ59" s="698">
        <v>0</v>
      </c>
      <c r="AR59" s="699">
        <v>43656.3</v>
      </c>
      <c r="AS59" s="699">
        <v>0</v>
      </c>
      <c r="AT59" s="699">
        <v>0</v>
      </c>
      <c r="AU59" s="699">
        <v>0</v>
      </c>
      <c r="AV59" s="699">
        <v>0</v>
      </c>
      <c r="AW59" s="699">
        <v>0</v>
      </c>
      <c r="AX59" s="699">
        <v>0</v>
      </c>
      <c r="AY59" s="699">
        <v>0</v>
      </c>
      <c r="AZ59" s="699">
        <v>0</v>
      </c>
      <c r="BA59" s="699">
        <v>0</v>
      </c>
      <c r="BB59" s="699">
        <v>0</v>
      </c>
      <c r="BC59" s="699">
        <v>0</v>
      </c>
      <c r="BD59" s="699">
        <v>0</v>
      </c>
      <c r="BE59" s="699">
        <v>0</v>
      </c>
      <c r="BF59" s="699">
        <v>0</v>
      </c>
      <c r="BG59" s="699">
        <v>0</v>
      </c>
      <c r="BH59" s="699">
        <v>0</v>
      </c>
      <c r="BI59" s="699">
        <v>0</v>
      </c>
      <c r="BJ59" s="699">
        <v>0</v>
      </c>
      <c r="BK59" s="699">
        <v>0</v>
      </c>
      <c r="BL59" s="699">
        <v>0</v>
      </c>
      <c r="BM59" s="699">
        <v>0</v>
      </c>
      <c r="BN59" s="699">
        <v>0</v>
      </c>
      <c r="BO59" s="699">
        <v>0</v>
      </c>
      <c r="BP59" s="699">
        <v>0</v>
      </c>
      <c r="BQ59" s="699">
        <v>0</v>
      </c>
      <c r="BR59" s="699">
        <v>0</v>
      </c>
      <c r="BS59" s="699">
        <v>0</v>
      </c>
      <c r="BT59" s="700">
        <v>0</v>
      </c>
    </row>
    <row r="60" spans="2:73" ht="15.75">
      <c r="B60" s="694" t="s">
        <v>698</v>
      </c>
      <c r="C60" s="694" t="s">
        <v>702</v>
      </c>
      <c r="D60" s="694" t="s">
        <v>703</v>
      </c>
      <c r="E60" s="694" t="s">
        <v>692</v>
      </c>
      <c r="F60" s="694" t="s">
        <v>707</v>
      </c>
      <c r="G60" s="694" t="s">
        <v>701</v>
      </c>
      <c r="H60" s="694">
        <v>2012</v>
      </c>
      <c r="I60" s="646" t="s">
        <v>580</v>
      </c>
      <c r="J60" s="646" t="s">
        <v>597</v>
      </c>
      <c r="K60" s="635"/>
      <c r="L60" s="698">
        <v>0</v>
      </c>
      <c r="M60" s="699">
        <v>188.65496400000001</v>
      </c>
      <c r="N60" s="699">
        <v>0</v>
      </c>
      <c r="O60" s="699">
        <v>0</v>
      </c>
      <c r="P60" s="699">
        <v>0</v>
      </c>
      <c r="Q60" s="699">
        <v>0</v>
      </c>
      <c r="R60" s="699">
        <v>0</v>
      </c>
      <c r="S60" s="699">
        <v>0</v>
      </c>
      <c r="T60" s="699">
        <v>0</v>
      </c>
      <c r="U60" s="699">
        <v>0</v>
      </c>
      <c r="V60" s="699">
        <v>0</v>
      </c>
      <c r="W60" s="699">
        <v>0</v>
      </c>
      <c r="X60" s="699">
        <v>0</v>
      </c>
      <c r="Y60" s="699">
        <v>0</v>
      </c>
      <c r="Z60" s="699">
        <v>0</v>
      </c>
      <c r="AA60" s="699">
        <v>0</v>
      </c>
      <c r="AB60" s="699">
        <v>0</v>
      </c>
      <c r="AC60" s="699">
        <v>0</v>
      </c>
      <c r="AD60" s="699">
        <v>0</v>
      </c>
      <c r="AE60" s="699">
        <v>0</v>
      </c>
      <c r="AF60" s="699">
        <v>0</v>
      </c>
      <c r="AG60" s="699">
        <v>0</v>
      </c>
      <c r="AH60" s="699">
        <v>0</v>
      </c>
      <c r="AI60" s="699">
        <v>0</v>
      </c>
      <c r="AJ60" s="699">
        <v>0</v>
      </c>
      <c r="AK60" s="699">
        <v>0</v>
      </c>
      <c r="AL60" s="699">
        <v>0</v>
      </c>
      <c r="AM60" s="699">
        <v>0</v>
      </c>
      <c r="AN60" s="699">
        <v>0</v>
      </c>
      <c r="AO60" s="700">
        <v>0</v>
      </c>
      <c r="AP60" s="635"/>
      <c r="AQ60" s="698">
        <v>0</v>
      </c>
      <c r="AR60" s="699">
        <v>2742.16</v>
      </c>
      <c r="AS60" s="699">
        <v>0</v>
      </c>
      <c r="AT60" s="699">
        <v>0</v>
      </c>
      <c r="AU60" s="699">
        <v>0</v>
      </c>
      <c r="AV60" s="699">
        <v>0</v>
      </c>
      <c r="AW60" s="699">
        <v>0</v>
      </c>
      <c r="AX60" s="699">
        <v>0</v>
      </c>
      <c r="AY60" s="699">
        <v>0</v>
      </c>
      <c r="AZ60" s="699">
        <v>0</v>
      </c>
      <c r="BA60" s="699">
        <v>0</v>
      </c>
      <c r="BB60" s="699">
        <v>0</v>
      </c>
      <c r="BC60" s="699">
        <v>0</v>
      </c>
      <c r="BD60" s="699">
        <v>0</v>
      </c>
      <c r="BE60" s="699">
        <v>0</v>
      </c>
      <c r="BF60" s="699">
        <v>0</v>
      </c>
      <c r="BG60" s="699">
        <v>0</v>
      </c>
      <c r="BH60" s="699">
        <v>0</v>
      </c>
      <c r="BI60" s="699">
        <v>0</v>
      </c>
      <c r="BJ60" s="699">
        <v>0</v>
      </c>
      <c r="BK60" s="699">
        <v>0</v>
      </c>
      <c r="BL60" s="699">
        <v>0</v>
      </c>
      <c r="BM60" s="699">
        <v>0</v>
      </c>
      <c r="BN60" s="699">
        <v>0</v>
      </c>
      <c r="BO60" s="699">
        <v>0</v>
      </c>
      <c r="BP60" s="699">
        <v>0</v>
      </c>
      <c r="BQ60" s="699">
        <v>0</v>
      </c>
      <c r="BR60" s="699">
        <v>0</v>
      </c>
      <c r="BS60" s="699">
        <v>0</v>
      </c>
      <c r="BT60" s="700">
        <v>0</v>
      </c>
      <c r="BU60" s="165"/>
    </row>
    <row r="61" spans="2:73">
      <c r="B61" s="694" t="s">
        <v>698</v>
      </c>
      <c r="C61" s="694" t="s">
        <v>702</v>
      </c>
      <c r="D61" s="694" t="s">
        <v>21</v>
      </c>
      <c r="E61" s="694" t="s">
        <v>692</v>
      </c>
      <c r="F61" s="694" t="s">
        <v>707</v>
      </c>
      <c r="G61" s="694" t="s">
        <v>700</v>
      </c>
      <c r="H61" s="694">
        <v>2012</v>
      </c>
      <c r="I61" s="646" t="s">
        <v>580</v>
      </c>
      <c r="J61" s="646" t="s">
        <v>597</v>
      </c>
      <c r="K61" s="635"/>
      <c r="L61" s="698">
        <v>0</v>
      </c>
      <c r="M61" s="699">
        <v>6.5902399023412022</v>
      </c>
      <c r="N61" s="699">
        <v>6.5902399023412022</v>
      </c>
      <c r="O61" s="699">
        <v>6.5902399023412022</v>
      </c>
      <c r="P61" s="699">
        <v>3.8593910855690936</v>
      </c>
      <c r="Q61" s="699">
        <v>3.8593910855690936</v>
      </c>
      <c r="R61" s="699">
        <v>0.40527256469179834</v>
      </c>
      <c r="S61" s="699">
        <v>0.40527256469179834</v>
      </c>
      <c r="T61" s="699">
        <v>0.40527256469179834</v>
      </c>
      <c r="U61" s="699">
        <v>0.40527256469179834</v>
      </c>
      <c r="V61" s="699">
        <v>0.40527256469179834</v>
      </c>
      <c r="W61" s="699">
        <v>0.40527256469179834</v>
      </c>
      <c r="X61" s="699">
        <v>0.40527256469179834</v>
      </c>
      <c r="Y61" s="699">
        <v>0</v>
      </c>
      <c r="Z61" s="699">
        <v>0</v>
      </c>
      <c r="AA61" s="699">
        <v>0</v>
      </c>
      <c r="AB61" s="699">
        <v>0</v>
      </c>
      <c r="AC61" s="699">
        <v>0</v>
      </c>
      <c r="AD61" s="699">
        <v>0</v>
      </c>
      <c r="AE61" s="699">
        <v>0</v>
      </c>
      <c r="AF61" s="699">
        <v>0</v>
      </c>
      <c r="AG61" s="699">
        <v>0</v>
      </c>
      <c r="AH61" s="699">
        <v>0</v>
      </c>
      <c r="AI61" s="699">
        <v>0</v>
      </c>
      <c r="AJ61" s="699">
        <v>0</v>
      </c>
      <c r="AK61" s="699">
        <v>0</v>
      </c>
      <c r="AL61" s="699">
        <v>0</v>
      </c>
      <c r="AM61" s="699">
        <v>0</v>
      </c>
      <c r="AN61" s="699">
        <v>0</v>
      </c>
      <c r="AO61" s="700">
        <v>0</v>
      </c>
      <c r="AP61" s="635"/>
      <c r="AQ61" s="705">
        <v>0</v>
      </c>
      <c r="AR61" s="706">
        <v>23661.87728045159</v>
      </c>
      <c r="AS61" s="707">
        <v>23661.87728045159</v>
      </c>
      <c r="AT61" s="706">
        <v>23661.87728045159</v>
      </c>
      <c r="AU61" s="707">
        <v>12336.643620781588</v>
      </c>
      <c r="AV61" s="706">
        <v>12336.643620781588</v>
      </c>
      <c r="AW61" s="707">
        <v>1329.0563111864462</v>
      </c>
      <c r="AX61" s="706">
        <v>1329.0563111864462</v>
      </c>
      <c r="AY61" s="707">
        <v>1329.0563111864462</v>
      </c>
      <c r="AZ61" s="706">
        <v>1329.0563111864462</v>
      </c>
      <c r="BA61" s="707">
        <v>1329.0563111864462</v>
      </c>
      <c r="BB61" s="706">
        <v>1329.0563111864462</v>
      </c>
      <c r="BC61" s="707">
        <v>1329.0563111864462</v>
      </c>
      <c r="BD61" s="706">
        <v>0</v>
      </c>
      <c r="BE61" s="707">
        <v>0</v>
      </c>
      <c r="BF61" s="706">
        <v>0</v>
      </c>
      <c r="BG61" s="707">
        <v>0</v>
      </c>
      <c r="BH61" s="706">
        <v>0</v>
      </c>
      <c r="BI61" s="707">
        <v>0</v>
      </c>
      <c r="BJ61" s="706">
        <v>0</v>
      </c>
      <c r="BK61" s="707">
        <v>0</v>
      </c>
      <c r="BL61" s="706">
        <v>0</v>
      </c>
      <c r="BM61" s="707">
        <v>0</v>
      </c>
      <c r="BN61" s="706">
        <v>0</v>
      </c>
      <c r="BO61" s="707">
        <v>0</v>
      </c>
      <c r="BP61" s="706">
        <v>0</v>
      </c>
      <c r="BQ61" s="707">
        <v>0</v>
      </c>
      <c r="BR61" s="706">
        <v>0</v>
      </c>
      <c r="BS61" s="707">
        <v>0</v>
      </c>
      <c r="BT61" s="708">
        <v>0</v>
      </c>
    </row>
    <row r="62" spans="2:73">
      <c r="B62" s="694" t="s">
        <v>698</v>
      </c>
      <c r="C62" s="694" t="s">
        <v>702</v>
      </c>
      <c r="D62" s="694" t="s">
        <v>20</v>
      </c>
      <c r="E62" s="694" t="s">
        <v>692</v>
      </c>
      <c r="F62" s="694" t="s">
        <v>707</v>
      </c>
      <c r="G62" s="694" t="s">
        <v>700</v>
      </c>
      <c r="H62" s="694">
        <v>2012</v>
      </c>
      <c r="I62" s="646" t="s">
        <v>580</v>
      </c>
      <c r="J62" s="646" t="s">
        <v>597</v>
      </c>
      <c r="K62" s="635"/>
      <c r="L62" s="698">
        <v>0</v>
      </c>
      <c r="M62" s="699">
        <v>5.1771746295647825</v>
      </c>
      <c r="N62" s="699">
        <v>5.1771746295647825</v>
      </c>
      <c r="O62" s="699">
        <v>5.1771746295647825</v>
      </c>
      <c r="P62" s="699">
        <v>5.1771746295647825</v>
      </c>
      <c r="Q62" s="699">
        <v>0</v>
      </c>
      <c r="R62" s="699">
        <v>0</v>
      </c>
      <c r="S62" s="699">
        <v>0</v>
      </c>
      <c r="T62" s="699">
        <v>0</v>
      </c>
      <c r="U62" s="699">
        <v>0</v>
      </c>
      <c r="V62" s="699">
        <v>0</v>
      </c>
      <c r="W62" s="699">
        <v>0</v>
      </c>
      <c r="X62" s="699">
        <v>0</v>
      </c>
      <c r="Y62" s="699">
        <v>0</v>
      </c>
      <c r="Z62" s="699">
        <v>0</v>
      </c>
      <c r="AA62" s="699">
        <v>0</v>
      </c>
      <c r="AB62" s="699">
        <v>0</v>
      </c>
      <c r="AC62" s="699">
        <v>0</v>
      </c>
      <c r="AD62" s="699">
        <v>0</v>
      </c>
      <c r="AE62" s="699">
        <v>0</v>
      </c>
      <c r="AF62" s="699">
        <v>0</v>
      </c>
      <c r="AG62" s="699">
        <v>0</v>
      </c>
      <c r="AH62" s="699">
        <v>0</v>
      </c>
      <c r="AI62" s="699">
        <v>0</v>
      </c>
      <c r="AJ62" s="699">
        <v>0</v>
      </c>
      <c r="AK62" s="699">
        <v>0</v>
      </c>
      <c r="AL62" s="699">
        <v>0</v>
      </c>
      <c r="AM62" s="699">
        <v>0</v>
      </c>
      <c r="AN62" s="699">
        <v>0</v>
      </c>
      <c r="AO62" s="700">
        <v>0</v>
      </c>
      <c r="AP62" s="635"/>
      <c r="AQ62" s="705">
        <v>0</v>
      </c>
      <c r="AR62" s="706">
        <v>25176.254462563076</v>
      </c>
      <c r="AS62" s="707">
        <v>25176.254462563076</v>
      </c>
      <c r="AT62" s="706">
        <v>25176.254462563076</v>
      </c>
      <c r="AU62" s="707">
        <v>25176.254462563076</v>
      </c>
      <c r="AV62" s="706">
        <v>0</v>
      </c>
      <c r="AW62" s="707">
        <v>0</v>
      </c>
      <c r="AX62" s="706">
        <v>0</v>
      </c>
      <c r="AY62" s="707">
        <v>0</v>
      </c>
      <c r="AZ62" s="706">
        <v>0</v>
      </c>
      <c r="BA62" s="707">
        <v>0</v>
      </c>
      <c r="BB62" s="706">
        <v>0</v>
      </c>
      <c r="BC62" s="707">
        <v>0</v>
      </c>
      <c r="BD62" s="706">
        <v>0</v>
      </c>
      <c r="BE62" s="707">
        <v>0</v>
      </c>
      <c r="BF62" s="706">
        <v>0</v>
      </c>
      <c r="BG62" s="707">
        <v>0</v>
      </c>
      <c r="BH62" s="706">
        <v>0</v>
      </c>
      <c r="BI62" s="707">
        <v>0</v>
      </c>
      <c r="BJ62" s="706">
        <v>0</v>
      </c>
      <c r="BK62" s="707">
        <v>0</v>
      </c>
      <c r="BL62" s="706">
        <v>0</v>
      </c>
      <c r="BM62" s="707">
        <v>0</v>
      </c>
      <c r="BN62" s="706">
        <v>0</v>
      </c>
      <c r="BO62" s="707">
        <v>0</v>
      </c>
      <c r="BP62" s="706">
        <v>0</v>
      </c>
      <c r="BQ62" s="707">
        <v>0</v>
      </c>
      <c r="BR62" s="706">
        <v>0</v>
      </c>
      <c r="BS62" s="707">
        <v>0</v>
      </c>
      <c r="BT62" s="708">
        <v>0</v>
      </c>
    </row>
    <row r="63" spans="2:73">
      <c r="B63" s="694" t="s">
        <v>698</v>
      </c>
      <c r="C63" s="694" t="s">
        <v>706</v>
      </c>
      <c r="D63" s="694" t="s">
        <v>17</v>
      </c>
      <c r="E63" s="694" t="s">
        <v>692</v>
      </c>
      <c r="F63" s="694" t="s">
        <v>707</v>
      </c>
      <c r="G63" s="694" t="s">
        <v>700</v>
      </c>
      <c r="H63" s="694">
        <v>2012</v>
      </c>
      <c r="I63" s="646" t="s">
        <v>580</v>
      </c>
      <c r="J63" s="646" t="s">
        <v>597</v>
      </c>
      <c r="K63" s="635"/>
      <c r="L63" s="698">
        <v>0</v>
      </c>
      <c r="M63" s="699">
        <v>0.73889545799256173</v>
      </c>
      <c r="N63" s="699">
        <v>0.73889545799256173</v>
      </c>
      <c r="O63" s="699">
        <v>0.73889545799256173</v>
      </c>
      <c r="P63" s="699">
        <v>0.73889545799256173</v>
      </c>
      <c r="Q63" s="699">
        <v>0.73889545799256173</v>
      </c>
      <c r="R63" s="699">
        <v>0.73889545799256173</v>
      </c>
      <c r="S63" s="699">
        <v>0.73889545799256173</v>
      </c>
      <c r="T63" s="699">
        <v>0.73889545799256173</v>
      </c>
      <c r="U63" s="699">
        <v>0.73889545799256173</v>
      </c>
      <c r="V63" s="699">
        <v>0.73889545799256173</v>
      </c>
      <c r="W63" s="699">
        <v>0.73889545799256173</v>
      </c>
      <c r="X63" s="699">
        <v>0.73889545799256173</v>
      </c>
      <c r="Y63" s="699">
        <v>0</v>
      </c>
      <c r="Z63" s="699">
        <v>0</v>
      </c>
      <c r="AA63" s="699">
        <v>0</v>
      </c>
      <c r="AB63" s="699">
        <v>0</v>
      </c>
      <c r="AC63" s="699">
        <v>0</v>
      </c>
      <c r="AD63" s="699">
        <v>0</v>
      </c>
      <c r="AE63" s="699">
        <v>0</v>
      </c>
      <c r="AF63" s="699">
        <v>0</v>
      </c>
      <c r="AG63" s="699">
        <v>0</v>
      </c>
      <c r="AH63" s="699">
        <v>0</v>
      </c>
      <c r="AI63" s="699">
        <v>0</v>
      </c>
      <c r="AJ63" s="699">
        <v>0</v>
      </c>
      <c r="AK63" s="699">
        <v>0</v>
      </c>
      <c r="AL63" s="699">
        <v>0</v>
      </c>
      <c r="AM63" s="699">
        <v>0</v>
      </c>
      <c r="AN63" s="699">
        <v>0</v>
      </c>
      <c r="AO63" s="700">
        <v>0</v>
      </c>
      <c r="AP63" s="635"/>
      <c r="AQ63" s="698">
        <v>0</v>
      </c>
      <c r="AR63" s="699">
        <v>715.86872918441304</v>
      </c>
      <c r="AS63" s="699">
        <v>715.86872918441304</v>
      </c>
      <c r="AT63" s="699">
        <v>715.86872918441304</v>
      </c>
      <c r="AU63" s="699">
        <v>715.86872918441304</v>
      </c>
      <c r="AV63" s="699">
        <v>715.86872918441304</v>
      </c>
      <c r="AW63" s="699">
        <v>715.86872918441304</v>
      </c>
      <c r="AX63" s="699">
        <v>715.86872918441304</v>
      </c>
      <c r="AY63" s="699">
        <v>715.86872918441304</v>
      </c>
      <c r="AZ63" s="699">
        <v>715.86872918441304</v>
      </c>
      <c r="BA63" s="699">
        <v>715.86872918441304</v>
      </c>
      <c r="BB63" s="699">
        <v>715.86872918441304</v>
      </c>
      <c r="BC63" s="699">
        <v>715.86872918441304</v>
      </c>
      <c r="BD63" s="699">
        <v>0</v>
      </c>
      <c r="BE63" s="699">
        <v>0</v>
      </c>
      <c r="BF63" s="699">
        <v>0</v>
      </c>
      <c r="BG63" s="699">
        <v>0</v>
      </c>
      <c r="BH63" s="699">
        <v>0</v>
      </c>
      <c r="BI63" s="699">
        <v>0</v>
      </c>
      <c r="BJ63" s="699">
        <v>0</v>
      </c>
      <c r="BK63" s="699">
        <v>0</v>
      </c>
      <c r="BL63" s="699">
        <v>0</v>
      </c>
      <c r="BM63" s="699">
        <v>0</v>
      </c>
      <c r="BN63" s="699">
        <v>0</v>
      </c>
      <c r="BO63" s="699">
        <v>0</v>
      </c>
      <c r="BP63" s="699">
        <v>0</v>
      </c>
      <c r="BQ63" s="699">
        <v>0</v>
      </c>
      <c r="BR63" s="699">
        <v>0</v>
      </c>
      <c r="BS63" s="699">
        <v>0</v>
      </c>
      <c r="BT63" s="700">
        <v>0</v>
      </c>
    </row>
    <row r="64" spans="2:73">
      <c r="B64" s="694" t="s">
        <v>698</v>
      </c>
      <c r="C64" s="694" t="s">
        <v>708</v>
      </c>
      <c r="D64" s="694" t="s">
        <v>14</v>
      </c>
      <c r="E64" s="694" t="s">
        <v>692</v>
      </c>
      <c r="F64" s="694" t="s">
        <v>29</v>
      </c>
      <c r="G64" s="694" t="s">
        <v>700</v>
      </c>
      <c r="H64" s="694">
        <v>2012</v>
      </c>
      <c r="I64" s="646" t="s">
        <v>580</v>
      </c>
      <c r="J64" s="646" t="s">
        <v>597</v>
      </c>
      <c r="K64" s="635"/>
      <c r="L64" s="698">
        <v>0</v>
      </c>
      <c r="M64" s="699">
        <v>6.0315099030558388</v>
      </c>
      <c r="N64" s="699">
        <v>6.0315099030558388</v>
      </c>
      <c r="O64" s="699">
        <v>6.0315099030558388</v>
      </c>
      <c r="P64" s="699">
        <v>6.0315099030558388</v>
      </c>
      <c r="Q64" s="699">
        <v>6.0210167530749361</v>
      </c>
      <c r="R64" s="699">
        <v>6.0210167530749361</v>
      </c>
      <c r="S64" s="699">
        <v>5.26558000946532</v>
      </c>
      <c r="T64" s="699">
        <v>5.26558000946532</v>
      </c>
      <c r="U64" s="699">
        <v>2.4702463934954841</v>
      </c>
      <c r="V64" s="699">
        <v>2.261453215294762</v>
      </c>
      <c r="W64" s="699">
        <v>2.1446099740278428</v>
      </c>
      <c r="X64" s="699">
        <v>2.1390613503754148</v>
      </c>
      <c r="Y64" s="699">
        <v>1.4096623994410042</v>
      </c>
      <c r="Z64" s="699">
        <v>1.4096623994410042</v>
      </c>
      <c r="AA64" s="699">
        <v>0.63376973941922188</v>
      </c>
      <c r="AB64" s="699">
        <v>0.60102776437997818</v>
      </c>
      <c r="AC64" s="699">
        <v>0.60102776437997818</v>
      </c>
      <c r="AD64" s="699">
        <v>0.60102776437997818</v>
      </c>
      <c r="AE64" s="699">
        <v>0.60102776437997818</v>
      </c>
      <c r="AF64" s="699">
        <v>0.60102776437997818</v>
      </c>
      <c r="AG64" s="699">
        <v>0.60102776437997818</v>
      </c>
      <c r="AH64" s="699">
        <v>0</v>
      </c>
      <c r="AI64" s="699">
        <v>0</v>
      </c>
      <c r="AJ64" s="699">
        <v>0</v>
      </c>
      <c r="AK64" s="699">
        <v>0</v>
      </c>
      <c r="AL64" s="699">
        <v>0</v>
      </c>
      <c r="AM64" s="699">
        <v>0</v>
      </c>
      <c r="AN64" s="699">
        <v>0</v>
      </c>
      <c r="AO64" s="700">
        <v>0</v>
      </c>
      <c r="AP64" s="635"/>
      <c r="AQ64" s="698">
        <v>0</v>
      </c>
      <c r="AR64" s="699">
        <v>88005.517242431641</v>
      </c>
      <c r="AS64" s="699">
        <v>88005.517700195313</v>
      </c>
      <c r="AT64" s="699">
        <v>88005.517700195313</v>
      </c>
      <c r="AU64" s="699">
        <v>88005.517242431641</v>
      </c>
      <c r="AV64" s="699">
        <v>87803.517242431641</v>
      </c>
      <c r="AW64" s="699">
        <v>87803.517242431641</v>
      </c>
      <c r="AX64" s="699">
        <v>73260.865997314453</v>
      </c>
      <c r="AY64" s="699">
        <v>73038.800003051758</v>
      </c>
      <c r="AZ64" s="699">
        <v>19226.800003051758</v>
      </c>
      <c r="BA64" s="699">
        <v>19031.800003051758</v>
      </c>
      <c r="BB64" s="699">
        <v>17296</v>
      </c>
      <c r="BC64" s="699">
        <v>13201</v>
      </c>
      <c r="BD64" s="699">
        <v>10776</v>
      </c>
      <c r="BE64" s="699">
        <v>10776</v>
      </c>
      <c r="BF64" s="699">
        <v>4701</v>
      </c>
      <c r="BG64" s="699">
        <v>4431</v>
      </c>
      <c r="BH64" s="699">
        <v>4431</v>
      </c>
      <c r="BI64" s="699">
        <v>4431</v>
      </c>
      <c r="BJ64" s="699">
        <v>4431</v>
      </c>
      <c r="BK64" s="699">
        <v>4431</v>
      </c>
      <c r="BL64" s="699">
        <v>4431</v>
      </c>
      <c r="BM64" s="699">
        <v>0</v>
      </c>
      <c r="BN64" s="699">
        <v>0</v>
      </c>
      <c r="BO64" s="699">
        <v>0</v>
      </c>
      <c r="BP64" s="699">
        <v>0</v>
      </c>
      <c r="BQ64" s="699">
        <v>0</v>
      </c>
      <c r="BR64" s="699">
        <v>0</v>
      </c>
      <c r="BS64" s="699">
        <v>0</v>
      </c>
      <c r="BT64" s="700">
        <v>0</v>
      </c>
    </row>
    <row r="65" spans="2:73">
      <c r="B65" s="694" t="s">
        <v>698</v>
      </c>
      <c r="C65" s="694" t="s">
        <v>699</v>
      </c>
      <c r="D65" s="694" t="s">
        <v>3</v>
      </c>
      <c r="E65" s="694" t="s">
        <v>692</v>
      </c>
      <c r="F65" s="694" t="s">
        <v>29</v>
      </c>
      <c r="G65" s="694" t="s">
        <v>700</v>
      </c>
      <c r="H65" s="694">
        <v>2012</v>
      </c>
      <c r="I65" s="646" t="s">
        <v>580</v>
      </c>
      <c r="J65" s="646" t="s">
        <v>597</v>
      </c>
      <c r="K65" s="635"/>
      <c r="L65" s="698">
        <v>0</v>
      </c>
      <c r="M65" s="699">
        <v>152.82395498857915</v>
      </c>
      <c r="N65" s="699">
        <v>152.82395498857915</v>
      </c>
      <c r="O65" s="699">
        <v>152.82395498857915</v>
      </c>
      <c r="P65" s="699">
        <v>152.82395498857915</v>
      </c>
      <c r="Q65" s="699">
        <v>152.82395498857915</v>
      </c>
      <c r="R65" s="699">
        <v>152.82395498857915</v>
      </c>
      <c r="S65" s="699">
        <v>152.82395498857915</v>
      </c>
      <c r="T65" s="699">
        <v>152.82395498857915</v>
      </c>
      <c r="U65" s="699">
        <v>152.82395498857915</v>
      </c>
      <c r="V65" s="699">
        <v>152.82395498857915</v>
      </c>
      <c r="W65" s="699">
        <v>152.82395498857915</v>
      </c>
      <c r="X65" s="699">
        <v>152.82395498857915</v>
      </c>
      <c r="Y65" s="699">
        <v>152.82395498857915</v>
      </c>
      <c r="Z65" s="699">
        <v>152.82395498857915</v>
      </c>
      <c r="AA65" s="699">
        <v>152.82395498857915</v>
      </c>
      <c r="AB65" s="699">
        <v>152.82395498857915</v>
      </c>
      <c r="AC65" s="699">
        <v>152.82395498857915</v>
      </c>
      <c r="AD65" s="699">
        <v>152.82395498857915</v>
      </c>
      <c r="AE65" s="699">
        <v>108.72605291630161</v>
      </c>
      <c r="AF65" s="699">
        <v>0</v>
      </c>
      <c r="AG65" s="699">
        <v>0</v>
      </c>
      <c r="AH65" s="699">
        <v>0</v>
      </c>
      <c r="AI65" s="699">
        <v>0</v>
      </c>
      <c r="AJ65" s="699">
        <v>0</v>
      </c>
      <c r="AK65" s="699">
        <v>0</v>
      </c>
      <c r="AL65" s="699">
        <v>0</v>
      </c>
      <c r="AM65" s="699">
        <v>0</v>
      </c>
      <c r="AN65" s="699">
        <v>0</v>
      </c>
      <c r="AO65" s="700">
        <v>0</v>
      </c>
      <c r="AP65" s="635"/>
      <c r="AQ65" s="698">
        <v>0</v>
      </c>
      <c r="AR65" s="699">
        <v>249323.93915930123</v>
      </c>
      <c r="AS65" s="699">
        <v>249323.93915930123</v>
      </c>
      <c r="AT65" s="699">
        <v>249323.93915930123</v>
      </c>
      <c r="AU65" s="699">
        <v>249323.93915930123</v>
      </c>
      <c r="AV65" s="699">
        <v>249323.93915930123</v>
      </c>
      <c r="AW65" s="699">
        <v>249323.93915930123</v>
      </c>
      <c r="AX65" s="699">
        <v>249323.93915930123</v>
      </c>
      <c r="AY65" s="699">
        <v>249323.93915930123</v>
      </c>
      <c r="AZ65" s="699">
        <v>249323.93915930123</v>
      </c>
      <c r="BA65" s="699">
        <v>249323.93915930123</v>
      </c>
      <c r="BB65" s="699">
        <v>249323.93915930123</v>
      </c>
      <c r="BC65" s="699">
        <v>249323.93915930123</v>
      </c>
      <c r="BD65" s="699">
        <v>249323.93915930123</v>
      </c>
      <c r="BE65" s="699">
        <v>249323.93915930123</v>
      </c>
      <c r="BF65" s="699">
        <v>249323.93915930123</v>
      </c>
      <c r="BG65" s="699">
        <v>249323.93915930123</v>
      </c>
      <c r="BH65" s="699">
        <v>249323.93915930123</v>
      </c>
      <c r="BI65" s="699">
        <v>249323.93915930123</v>
      </c>
      <c r="BJ65" s="699">
        <v>209889.19530432197</v>
      </c>
      <c r="BK65" s="699">
        <v>0</v>
      </c>
      <c r="BL65" s="699">
        <v>0</v>
      </c>
      <c r="BM65" s="699">
        <v>0</v>
      </c>
      <c r="BN65" s="699">
        <v>0</v>
      </c>
      <c r="BO65" s="699">
        <v>0</v>
      </c>
      <c r="BP65" s="699">
        <v>0</v>
      </c>
      <c r="BQ65" s="699">
        <v>0</v>
      </c>
      <c r="BR65" s="699">
        <v>0</v>
      </c>
      <c r="BS65" s="699">
        <v>0</v>
      </c>
      <c r="BT65" s="700">
        <v>0</v>
      </c>
    </row>
    <row r="66" spans="2:73">
      <c r="B66" s="694" t="s">
        <v>698</v>
      </c>
      <c r="C66" s="694" t="s">
        <v>702</v>
      </c>
      <c r="D66" s="694" t="s">
        <v>22</v>
      </c>
      <c r="E66" s="694" t="s">
        <v>692</v>
      </c>
      <c r="F66" s="694" t="s">
        <v>707</v>
      </c>
      <c r="G66" s="694" t="s">
        <v>700</v>
      </c>
      <c r="H66" s="694">
        <v>2012</v>
      </c>
      <c r="I66" s="646" t="s">
        <v>580</v>
      </c>
      <c r="J66" s="646" t="s">
        <v>597</v>
      </c>
      <c r="K66" s="635"/>
      <c r="L66" s="698">
        <v>0</v>
      </c>
      <c r="M66" s="699">
        <v>295.04445482666091</v>
      </c>
      <c r="N66" s="699">
        <v>295.04445482666091</v>
      </c>
      <c r="O66" s="699">
        <v>287.98289901951051</v>
      </c>
      <c r="P66" s="699">
        <v>268.26724417460906</v>
      </c>
      <c r="Q66" s="699">
        <v>268.26724417460906</v>
      </c>
      <c r="R66" s="699">
        <v>260.34309346344173</v>
      </c>
      <c r="S66" s="699">
        <v>260.11254046064278</v>
      </c>
      <c r="T66" s="699">
        <v>260.11254046064278</v>
      </c>
      <c r="U66" s="699">
        <v>245.64496402288987</v>
      </c>
      <c r="V66" s="699">
        <v>242.53598496723967</v>
      </c>
      <c r="W66" s="699">
        <v>229.44489201052471</v>
      </c>
      <c r="X66" s="699">
        <v>229.44489201052471</v>
      </c>
      <c r="Y66" s="699">
        <v>31.740696947473204</v>
      </c>
      <c r="Z66" s="699">
        <v>15.273375390529711</v>
      </c>
      <c r="AA66" s="699">
        <v>15.273375390529711</v>
      </c>
      <c r="AB66" s="699">
        <v>8.2476735377445287</v>
      </c>
      <c r="AC66" s="699">
        <v>4.1254315309205047</v>
      </c>
      <c r="AD66" s="699">
        <v>4.1254315309205047</v>
      </c>
      <c r="AE66" s="699">
        <v>4.1254315309205047</v>
      </c>
      <c r="AF66" s="699">
        <v>4.1254315309205047</v>
      </c>
      <c r="AG66" s="699">
        <v>0</v>
      </c>
      <c r="AH66" s="699">
        <v>0</v>
      </c>
      <c r="AI66" s="699">
        <v>0</v>
      </c>
      <c r="AJ66" s="699">
        <v>0</v>
      </c>
      <c r="AK66" s="699">
        <v>0</v>
      </c>
      <c r="AL66" s="699">
        <v>0</v>
      </c>
      <c r="AM66" s="699">
        <v>0</v>
      </c>
      <c r="AN66" s="699">
        <v>0</v>
      </c>
      <c r="AO66" s="700">
        <v>0</v>
      </c>
      <c r="AP66" s="635"/>
      <c r="AQ66" s="709">
        <v>0</v>
      </c>
      <c r="AR66" s="710">
        <v>1594397.1061709814</v>
      </c>
      <c r="AS66" s="711">
        <v>1594397.1061709814</v>
      </c>
      <c r="AT66" s="710">
        <v>1571403.295246155</v>
      </c>
      <c r="AU66" s="711">
        <v>1507205.2555869962</v>
      </c>
      <c r="AV66" s="710">
        <v>1507205.2555869962</v>
      </c>
      <c r="AW66" s="711">
        <v>1481206.1068740359</v>
      </c>
      <c r="AX66" s="710">
        <v>1479991.9115435011</v>
      </c>
      <c r="AY66" s="711">
        <v>1479991.9115435011</v>
      </c>
      <c r="AZ66" s="710">
        <v>1412596.4814327813</v>
      </c>
      <c r="BA66" s="711">
        <v>1396223.205846379</v>
      </c>
      <c r="BB66" s="710">
        <v>1268046.5165061802</v>
      </c>
      <c r="BC66" s="711">
        <v>1268046.5165061802</v>
      </c>
      <c r="BD66" s="710">
        <v>83960.754038508385</v>
      </c>
      <c r="BE66" s="711">
        <v>30339.924768099063</v>
      </c>
      <c r="BF66" s="710">
        <v>30339.924768099063</v>
      </c>
      <c r="BG66" s="711">
        <v>15517.283042346555</v>
      </c>
      <c r="BH66" s="710">
        <v>12529.045581140523</v>
      </c>
      <c r="BI66" s="711">
        <v>12529.045581140523</v>
      </c>
      <c r="BJ66" s="710">
        <v>12529.045581140523</v>
      </c>
      <c r="BK66" s="711">
        <v>12529.045581140523</v>
      </c>
      <c r="BL66" s="710">
        <v>0</v>
      </c>
      <c r="BM66" s="711">
        <v>0</v>
      </c>
      <c r="BN66" s="710">
        <v>0</v>
      </c>
      <c r="BO66" s="711">
        <v>0</v>
      </c>
      <c r="BP66" s="710">
        <v>0</v>
      </c>
      <c r="BQ66" s="711">
        <v>0</v>
      </c>
      <c r="BR66" s="710">
        <v>0</v>
      </c>
      <c r="BS66" s="711">
        <v>0</v>
      </c>
      <c r="BT66" s="712">
        <v>0</v>
      </c>
    </row>
    <row r="67" spans="2:73">
      <c r="B67" s="694" t="s">
        <v>209</v>
      </c>
      <c r="C67" s="694" t="s">
        <v>699</v>
      </c>
      <c r="D67" s="694" t="s">
        <v>717</v>
      </c>
      <c r="E67" s="694" t="s">
        <v>692</v>
      </c>
      <c r="F67" s="694" t="s">
        <v>29</v>
      </c>
      <c r="G67" s="694" t="s">
        <v>700</v>
      </c>
      <c r="H67" s="694">
        <v>2012</v>
      </c>
      <c r="I67" s="646" t="s">
        <v>581</v>
      </c>
      <c r="J67" s="646" t="s">
        <v>590</v>
      </c>
      <c r="K67" s="635"/>
      <c r="L67" s="698">
        <v>0</v>
      </c>
      <c r="M67" s="699">
        <v>2.9217543589999999</v>
      </c>
      <c r="N67" s="699">
        <v>2.9217543589999999</v>
      </c>
      <c r="O67" s="699">
        <v>2.9217543589999999</v>
      </c>
      <c r="P67" s="699">
        <v>2.9217543589999999</v>
      </c>
      <c r="Q67" s="699">
        <v>2.9217543589999999</v>
      </c>
      <c r="R67" s="699">
        <v>2.9217543589999999</v>
      </c>
      <c r="S67" s="699">
        <v>2.9217543589999999</v>
      </c>
      <c r="T67" s="699">
        <v>2.9217543589999999</v>
      </c>
      <c r="U67" s="699">
        <v>2.9217543589999999</v>
      </c>
      <c r="V67" s="699">
        <v>2.9217543589999999</v>
      </c>
      <c r="W67" s="699">
        <v>2.9217543589999999</v>
      </c>
      <c r="X67" s="699">
        <v>2.9217543589999999</v>
      </c>
      <c r="Y67" s="699">
        <v>2.9217543589999999</v>
      </c>
      <c r="Z67" s="699">
        <v>2.9217543589999999</v>
      </c>
      <c r="AA67" s="699">
        <v>2.9217543589999999</v>
      </c>
      <c r="AB67" s="699">
        <v>2.9217543589999999</v>
      </c>
      <c r="AC67" s="699">
        <v>2.9217543589999999</v>
      </c>
      <c r="AD67" s="699">
        <v>2.9217543589999999</v>
      </c>
      <c r="AE67" s="699">
        <v>2.9217543589999999</v>
      </c>
      <c r="AF67" s="699">
        <v>2.0050511630000001</v>
      </c>
      <c r="AG67" s="699">
        <v>0</v>
      </c>
      <c r="AH67" s="699">
        <v>0</v>
      </c>
      <c r="AI67" s="699">
        <v>0</v>
      </c>
      <c r="AJ67" s="699">
        <v>0</v>
      </c>
      <c r="AK67" s="699">
        <v>0</v>
      </c>
      <c r="AL67" s="699">
        <v>0</v>
      </c>
      <c r="AM67" s="699">
        <v>0</v>
      </c>
      <c r="AN67" s="699">
        <v>0</v>
      </c>
      <c r="AO67" s="700">
        <v>0</v>
      </c>
      <c r="AP67" s="635"/>
      <c r="AQ67" s="698">
        <v>0</v>
      </c>
      <c r="AR67" s="699">
        <v>5327.4686956560008</v>
      </c>
      <c r="AS67" s="699">
        <v>5327.4686956560008</v>
      </c>
      <c r="AT67" s="699">
        <v>5327.4686956560008</v>
      </c>
      <c r="AU67" s="699">
        <v>5327.4686956560008</v>
      </c>
      <c r="AV67" s="699">
        <v>5327.4686956560008</v>
      </c>
      <c r="AW67" s="699">
        <v>5327.4686956560008</v>
      </c>
      <c r="AX67" s="699">
        <v>5327.4686956560008</v>
      </c>
      <c r="AY67" s="699">
        <v>5327.4686956560008</v>
      </c>
      <c r="AZ67" s="699">
        <v>5327.4686956560008</v>
      </c>
      <c r="BA67" s="699">
        <v>5327.4686956560008</v>
      </c>
      <c r="BB67" s="699">
        <v>5327.4686956560008</v>
      </c>
      <c r="BC67" s="699">
        <v>5327.4686956560008</v>
      </c>
      <c r="BD67" s="699">
        <v>5327.4686956560008</v>
      </c>
      <c r="BE67" s="699">
        <v>5327.4686956560008</v>
      </c>
      <c r="BF67" s="699">
        <v>5327.4686956560008</v>
      </c>
      <c r="BG67" s="699">
        <v>5327.4686956560008</v>
      </c>
      <c r="BH67" s="699">
        <v>5327.4686956560008</v>
      </c>
      <c r="BI67" s="699">
        <v>5327.4686956560008</v>
      </c>
      <c r="BJ67" s="699">
        <v>4414.346996362</v>
      </c>
      <c r="BK67" s="699">
        <v>0</v>
      </c>
      <c r="BL67" s="699">
        <v>0</v>
      </c>
      <c r="BM67" s="699">
        <v>0</v>
      </c>
      <c r="BN67" s="699">
        <v>0</v>
      </c>
      <c r="BO67" s="699">
        <v>0</v>
      </c>
      <c r="BP67" s="699">
        <v>0</v>
      </c>
      <c r="BQ67" s="699">
        <v>0</v>
      </c>
      <c r="BR67" s="699">
        <v>0</v>
      </c>
      <c r="BS67" s="699">
        <v>0</v>
      </c>
      <c r="BT67" s="700">
        <v>0</v>
      </c>
    </row>
    <row r="68" spans="2:73">
      <c r="B68" s="694" t="s">
        <v>209</v>
      </c>
      <c r="C68" s="694" t="s">
        <v>699</v>
      </c>
      <c r="D68" s="694" t="s">
        <v>717</v>
      </c>
      <c r="E68" s="694" t="s">
        <v>692</v>
      </c>
      <c r="F68" s="694" t="s">
        <v>29</v>
      </c>
      <c r="G68" s="694" t="s">
        <v>700</v>
      </c>
      <c r="H68" s="694">
        <v>2012</v>
      </c>
      <c r="I68" s="646" t="s">
        <v>581</v>
      </c>
      <c r="J68" s="646" t="s">
        <v>590</v>
      </c>
      <c r="K68" s="635"/>
      <c r="L68" s="698">
        <v>0</v>
      </c>
      <c r="M68" s="699">
        <v>2.6694037154060372E-2</v>
      </c>
      <c r="N68" s="699">
        <v>2.6694037154060372E-2</v>
      </c>
      <c r="O68" s="699">
        <v>2.6694037154060372E-2</v>
      </c>
      <c r="P68" s="699">
        <v>2.6694037154060372E-2</v>
      </c>
      <c r="Q68" s="699">
        <v>2.6694037154060372E-2</v>
      </c>
      <c r="R68" s="699">
        <v>2.6694037154060372E-2</v>
      </c>
      <c r="S68" s="699">
        <v>2.6694037154060372E-2</v>
      </c>
      <c r="T68" s="699">
        <v>2.6694037154060372E-2</v>
      </c>
      <c r="U68" s="699">
        <v>2.6694037154060372E-2</v>
      </c>
      <c r="V68" s="699">
        <v>2.6694037154060372E-2</v>
      </c>
      <c r="W68" s="699">
        <v>2.6694037154060372E-2</v>
      </c>
      <c r="X68" s="699">
        <v>2.6694037154060372E-2</v>
      </c>
      <c r="Y68" s="699">
        <v>2.6694037154060372E-2</v>
      </c>
      <c r="Z68" s="699">
        <v>2.6694037154060372E-2</v>
      </c>
      <c r="AA68" s="699">
        <v>2.6694037154060372E-2</v>
      </c>
      <c r="AB68" s="699">
        <v>2.6694037154060372E-2</v>
      </c>
      <c r="AC68" s="699">
        <v>2.6694037154060372E-2</v>
      </c>
      <c r="AD68" s="699">
        <v>2.6694037154060372E-2</v>
      </c>
      <c r="AE68" s="699">
        <v>2.6694037154060372E-2</v>
      </c>
      <c r="AF68" s="699">
        <v>2.2943943320674624E-2</v>
      </c>
      <c r="AG68" s="699">
        <v>0</v>
      </c>
      <c r="AH68" s="699">
        <v>0</v>
      </c>
      <c r="AI68" s="699">
        <v>0</v>
      </c>
      <c r="AJ68" s="699">
        <v>0</v>
      </c>
      <c r="AK68" s="699">
        <v>0</v>
      </c>
      <c r="AL68" s="699">
        <v>0</v>
      </c>
      <c r="AM68" s="699">
        <v>0</v>
      </c>
      <c r="AN68" s="699">
        <v>0</v>
      </c>
      <c r="AO68" s="700">
        <v>0</v>
      </c>
      <c r="AP68" s="635"/>
      <c r="AQ68" s="698">
        <v>0</v>
      </c>
      <c r="AR68" s="699">
        <v>54.27249254706846</v>
      </c>
      <c r="AS68" s="699">
        <v>54.27249254706846</v>
      </c>
      <c r="AT68" s="699">
        <v>54.27249254706846</v>
      </c>
      <c r="AU68" s="699">
        <v>54.27249254706846</v>
      </c>
      <c r="AV68" s="699">
        <v>54.27249254706846</v>
      </c>
      <c r="AW68" s="699">
        <v>54.27249254706846</v>
      </c>
      <c r="AX68" s="699">
        <v>54.27249254706846</v>
      </c>
      <c r="AY68" s="699">
        <v>54.27249254706846</v>
      </c>
      <c r="AZ68" s="699">
        <v>54.27249254706846</v>
      </c>
      <c r="BA68" s="699">
        <v>54.27249254706846</v>
      </c>
      <c r="BB68" s="699">
        <v>54.27249254706846</v>
      </c>
      <c r="BC68" s="699">
        <v>54.27249254706846</v>
      </c>
      <c r="BD68" s="699">
        <v>54.27249254706846</v>
      </c>
      <c r="BE68" s="699">
        <v>54.27249254706846</v>
      </c>
      <c r="BF68" s="699">
        <v>54.27249254706846</v>
      </c>
      <c r="BG68" s="699">
        <v>54.27249254706846</v>
      </c>
      <c r="BH68" s="699">
        <v>54.27249254706846</v>
      </c>
      <c r="BI68" s="699">
        <v>54.27249254706846</v>
      </c>
      <c r="BJ68" s="699">
        <v>50.513687210854883</v>
      </c>
      <c r="BK68" s="699">
        <v>0</v>
      </c>
      <c r="BL68" s="699">
        <v>0</v>
      </c>
      <c r="BM68" s="699">
        <v>0</v>
      </c>
      <c r="BN68" s="699">
        <v>0</v>
      </c>
      <c r="BO68" s="699">
        <v>0</v>
      </c>
      <c r="BP68" s="699">
        <v>0</v>
      </c>
      <c r="BQ68" s="699">
        <v>0</v>
      </c>
      <c r="BR68" s="699">
        <v>0</v>
      </c>
      <c r="BS68" s="699">
        <v>0</v>
      </c>
      <c r="BT68" s="700">
        <v>0</v>
      </c>
    </row>
    <row r="69" spans="2:73">
      <c r="B69" s="694" t="s">
        <v>209</v>
      </c>
      <c r="C69" s="694" t="s">
        <v>702</v>
      </c>
      <c r="D69" s="694" t="s">
        <v>22</v>
      </c>
      <c r="E69" s="694" t="s">
        <v>692</v>
      </c>
      <c r="F69" s="694" t="s">
        <v>704</v>
      </c>
      <c r="G69" s="694" t="s">
        <v>700</v>
      </c>
      <c r="H69" s="694">
        <v>2012</v>
      </c>
      <c r="I69" s="646" t="s">
        <v>581</v>
      </c>
      <c r="J69" s="646" t="s">
        <v>590</v>
      </c>
      <c r="K69" s="635"/>
      <c r="L69" s="698">
        <v>0</v>
      </c>
      <c r="M69" s="699">
        <v>18.521245722</v>
      </c>
      <c r="N69" s="699">
        <v>18.521245722</v>
      </c>
      <c r="O69" s="699">
        <v>18.521245722</v>
      </c>
      <c r="P69" s="699">
        <v>18.521245722</v>
      </c>
      <c r="Q69" s="699">
        <v>18.521245722</v>
      </c>
      <c r="R69" s="699">
        <v>18.482117527</v>
      </c>
      <c r="S69" s="699">
        <v>18.482117527</v>
      </c>
      <c r="T69" s="699">
        <v>18.482117527</v>
      </c>
      <c r="U69" s="699">
        <v>18.482117527</v>
      </c>
      <c r="V69" s="699">
        <v>18.482117527</v>
      </c>
      <c r="W69" s="699">
        <v>18.482117527</v>
      </c>
      <c r="X69" s="699">
        <v>18.482117527</v>
      </c>
      <c r="Y69" s="699">
        <v>0</v>
      </c>
      <c r="Z69" s="699">
        <v>0</v>
      </c>
      <c r="AA69" s="699">
        <v>0</v>
      </c>
      <c r="AB69" s="699">
        <v>0</v>
      </c>
      <c r="AC69" s="699">
        <v>0</v>
      </c>
      <c r="AD69" s="699">
        <v>0</v>
      </c>
      <c r="AE69" s="699">
        <v>0</v>
      </c>
      <c r="AF69" s="699">
        <v>0</v>
      </c>
      <c r="AG69" s="699">
        <v>0</v>
      </c>
      <c r="AH69" s="699">
        <v>0</v>
      </c>
      <c r="AI69" s="699">
        <v>0</v>
      </c>
      <c r="AJ69" s="699">
        <v>0</v>
      </c>
      <c r="AK69" s="699">
        <v>0</v>
      </c>
      <c r="AL69" s="699">
        <v>0</v>
      </c>
      <c r="AM69" s="699">
        <v>0</v>
      </c>
      <c r="AN69" s="699">
        <v>0</v>
      </c>
      <c r="AO69" s="700">
        <v>0</v>
      </c>
      <c r="AP69" s="635"/>
      <c r="AQ69" s="698">
        <v>0</v>
      </c>
      <c r="AR69" s="699">
        <v>105128.252835798</v>
      </c>
      <c r="AS69" s="699">
        <v>105128.252835798</v>
      </c>
      <c r="AT69" s="699">
        <v>105128.252835798</v>
      </c>
      <c r="AU69" s="699">
        <v>105128.252835798</v>
      </c>
      <c r="AV69" s="699">
        <v>105128.252835798</v>
      </c>
      <c r="AW69" s="699">
        <v>105008.071646239</v>
      </c>
      <c r="AX69" s="699">
        <v>105008.071646239</v>
      </c>
      <c r="AY69" s="699">
        <v>105008.071646239</v>
      </c>
      <c r="AZ69" s="699">
        <v>105008.071646239</v>
      </c>
      <c r="BA69" s="699">
        <v>105008.071646239</v>
      </c>
      <c r="BB69" s="699">
        <v>105008.071646239</v>
      </c>
      <c r="BC69" s="699">
        <v>105008.071646239</v>
      </c>
      <c r="BD69" s="699">
        <v>0</v>
      </c>
      <c r="BE69" s="699">
        <v>0</v>
      </c>
      <c r="BF69" s="699">
        <v>0</v>
      </c>
      <c r="BG69" s="699">
        <v>0</v>
      </c>
      <c r="BH69" s="699">
        <v>0</v>
      </c>
      <c r="BI69" s="699">
        <v>0</v>
      </c>
      <c r="BJ69" s="699">
        <v>0</v>
      </c>
      <c r="BK69" s="699">
        <v>0</v>
      </c>
      <c r="BL69" s="699">
        <v>0</v>
      </c>
      <c r="BM69" s="699">
        <v>0</v>
      </c>
      <c r="BN69" s="699">
        <v>0</v>
      </c>
      <c r="BO69" s="699">
        <v>0</v>
      </c>
      <c r="BP69" s="699">
        <v>0</v>
      </c>
      <c r="BQ69" s="699">
        <v>0</v>
      </c>
      <c r="BR69" s="699">
        <v>0</v>
      </c>
      <c r="BS69" s="699">
        <v>0</v>
      </c>
      <c r="BT69" s="700">
        <v>0</v>
      </c>
    </row>
    <row r="70" spans="2:73">
      <c r="B70" s="694" t="s">
        <v>209</v>
      </c>
      <c r="C70" s="694" t="s">
        <v>702</v>
      </c>
      <c r="D70" s="694" t="s">
        <v>20</v>
      </c>
      <c r="E70" s="694" t="s">
        <v>692</v>
      </c>
      <c r="F70" s="694" t="s">
        <v>719</v>
      </c>
      <c r="G70" s="694" t="s">
        <v>700</v>
      </c>
      <c r="H70" s="694">
        <v>2012</v>
      </c>
      <c r="I70" s="646" t="s">
        <v>582</v>
      </c>
      <c r="J70" s="646" t="s">
        <v>590</v>
      </c>
      <c r="K70" s="635"/>
      <c r="L70" s="698">
        <v>0</v>
      </c>
      <c r="M70" s="699">
        <v>0.172466273</v>
      </c>
      <c r="N70" s="699">
        <v>0.172466273</v>
      </c>
      <c r="O70" s="699">
        <v>0.172466273</v>
      </c>
      <c r="P70" s="699">
        <v>0.172466273</v>
      </c>
      <c r="Q70" s="699">
        <v>0</v>
      </c>
      <c r="R70" s="699">
        <v>0</v>
      </c>
      <c r="S70" s="699">
        <v>0</v>
      </c>
      <c r="T70" s="699">
        <v>0</v>
      </c>
      <c r="U70" s="699">
        <v>0</v>
      </c>
      <c r="V70" s="699">
        <v>0</v>
      </c>
      <c r="W70" s="699">
        <v>0</v>
      </c>
      <c r="X70" s="699">
        <v>0</v>
      </c>
      <c r="Y70" s="699">
        <v>0</v>
      </c>
      <c r="Z70" s="699">
        <v>0</v>
      </c>
      <c r="AA70" s="699">
        <v>0</v>
      </c>
      <c r="AB70" s="699">
        <v>0</v>
      </c>
      <c r="AC70" s="699">
        <v>0</v>
      </c>
      <c r="AD70" s="699">
        <v>0</v>
      </c>
      <c r="AE70" s="699">
        <v>0</v>
      </c>
      <c r="AF70" s="699">
        <v>0</v>
      </c>
      <c r="AG70" s="699">
        <v>0</v>
      </c>
      <c r="AH70" s="699">
        <v>0</v>
      </c>
      <c r="AI70" s="699">
        <v>0</v>
      </c>
      <c r="AJ70" s="699">
        <v>0</v>
      </c>
      <c r="AK70" s="699">
        <v>0</v>
      </c>
      <c r="AL70" s="699">
        <v>0</v>
      </c>
      <c r="AM70" s="699">
        <v>0</v>
      </c>
      <c r="AN70" s="699">
        <v>0</v>
      </c>
      <c r="AO70" s="700">
        <v>0</v>
      </c>
      <c r="AP70" s="635"/>
      <c r="AQ70" s="698">
        <v>0</v>
      </c>
      <c r="AR70" s="699">
        <v>854.05976269999996</v>
      </c>
      <c r="AS70" s="699">
        <v>854.05976269999996</v>
      </c>
      <c r="AT70" s="699">
        <v>854.05976269999996</v>
      </c>
      <c r="AU70" s="699">
        <v>854.05976269999996</v>
      </c>
      <c r="AV70" s="699">
        <v>0</v>
      </c>
      <c r="AW70" s="699">
        <v>0</v>
      </c>
      <c r="AX70" s="699">
        <v>0</v>
      </c>
      <c r="AY70" s="699">
        <v>0</v>
      </c>
      <c r="AZ70" s="699">
        <v>0</v>
      </c>
      <c r="BA70" s="699">
        <v>0</v>
      </c>
      <c r="BB70" s="699">
        <v>0</v>
      </c>
      <c r="BC70" s="699">
        <v>0</v>
      </c>
      <c r="BD70" s="699">
        <v>0</v>
      </c>
      <c r="BE70" s="699">
        <v>0</v>
      </c>
      <c r="BF70" s="699">
        <v>0</v>
      </c>
      <c r="BG70" s="699">
        <v>0</v>
      </c>
      <c r="BH70" s="699">
        <v>0</v>
      </c>
      <c r="BI70" s="699">
        <v>0</v>
      </c>
      <c r="BJ70" s="699">
        <v>0</v>
      </c>
      <c r="BK70" s="699">
        <v>0</v>
      </c>
      <c r="BL70" s="699">
        <v>0</v>
      </c>
      <c r="BM70" s="699">
        <v>0</v>
      </c>
      <c r="BN70" s="699">
        <v>0</v>
      </c>
      <c r="BO70" s="699">
        <v>0</v>
      </c>
      <c r="BP70" s="699">
        <v>0</v>
      </c>
      <c r="BQ70" s="699">
        <v>0</v>
      </c>
      <c r="BR70" s="699">
        <v>0</v>
      </c>
      <c r="BS70" s="699">
        <v>0</v>
      </c>
      <c r="BT70" s="700">
        <v>0</v>
      </c>
    </row>
    <row r="71" spans="2:73">
      <c r="B71" s="694" t="s">
        <v>698</v>
      </c>
      <c r="C71" s="694" t="s">
        <v>705</v>
      </c>
      <c r="D71" s="694" t="s">
        <v>724</v>
      </c>
      <c r="E71" s="694" t="s">
        <v>692</v>
      </c>
      <c r="F71" s="694" t="s">
        <v>705</v>
      </c>
      <c r="G71" s="694" t="s">
        <v>700</v>
      </c>
      <c r="H71" s="694">
        <v>2012</v>
      </c>
      <c r="I71" s="646" t="s">
        <v>582</v>
      </c>
      <c r="J71" s="646" t="s">
        <v>590</v>
      </c>
      <c r="K71" s="635"/>
      <c r="L71" s="698">
        <v>0</v>
      </c>
      <c r="M71" s="699">
        <v>0</v>
      </c>
      <c r="N71" s="699">
        <v>0</v>
      </c>
      <c r="O71" s="699">
        <v>0</v>
      </c>
      <c r="P71" s="699">
        <v>0</v>
      </c>
      <c r="Q71" s="699">
        <v>0</v>
      </c>
      <c r="R71" s="699">
        <v>0</v>
      </c>
      <c r="S71" s="699">
        <v>0</v>
      </c>
      <c r="T71" s="699">
        <v>0</v>
      </c>
      <c r="U71" s="699">
        <v>0</v>
      </c>
      <c r="V71" s="699">
        <v>0</v>
      </c>
      <c r="W71" s="699">
        <v>0</v>
      </c>
      <c r="X71" s="699">
        <v>0</v>
      </c>
      <c r="Y71" s="699">
        <v>0</v>
      </c>
      <c r="Z71" s="699">
        <v>0</v>
      </c>
      <c r="AA71" s="699">
        <v>0</v>
      </c>
      <c r="AB71" s="699">
        <v>0</v>
      </c>
      <c r="AC71" s="699">
        <v>0</v>
      </c>
      <c r="AD71" s="699">
        <v>0</v>
      </c>
      <c r="AE71" s="699">
        <v>0</v>
      </c>
      <c r="AF71" s="699">
        <v>0</v>
      </c>
      <c r="AG71" s="699">
        <v>0</v>
      </c>
      <c r="AH71" s="699">
        <v>0</v>
      </c>
      <c r="AI71" s="699">
        <v>0</v>
      </c>
      <c r="AJ71" s="699">
        <v>0</v>
      </c>
      <c r="AK71" s="699">
        <v>0</v>
      </c>
      <c r="AL71" s="699">
        <v>0</v>
      </c>
      <c r="AM71" s="699">
        <v>0</v>
      </c>
      <c r="AN71" s="699">
        <v>0</v>
      </c>
      <c r="AO71" s="700">
        <v>0</v>
      </c>
      <c r="AP71" s="635"/>
      <c r="AQ71" s="701">
        <v>0</v>
      </c>
      <c r="AR71" s="702">
        <v>0</v>
      </c>
      <c r="AS71" s="702">
        <v>0</v>
      </c>
      <c r="AT71" s="702">
        <v>0</v>
      </c>
      <c r="AU71" s="702">
        <v>0</v>
      </c>
      <c r="AV71" s="702">
        <v>0</v>
      </c>
      <c r="AW71" s="702">
        <v>0</v>
      </c>
      <c r="AX71" s="702">
        <v>0</v>
      </c>
      <c r="AY71" s="702">
        <v>0</v>
      </c>
      <c r="AZ71" s="702">
        <v>0</v>
      </c>
      <c r="BA71" s="702">
        <v>0</v>
      </c>
      <c r="BB71" s="702">
        <v>0</v>
      </c>
      <c r="BC71" s="702">
        <v>0</v>
      </c>
      <c r="BD71" s="702">
        <v>0</v>
      </c>
      <c r="BE71" s="702">
        <v>0</v>
      </c>
      <c r="BF71" s="702">
        <v>0</v>
      </c>
      <c r="BG71" s="702">
        <v>0</v>
      </c>
      <c r="BH71" s="702">
        <v>0</v>
      </c>
      <c r="BI71" s="702">
        <v>0</v>
      </c>
      <c r="BJ71" s="702">
        <v>0</v>
      </c>
      <c r="BK71" s="702">
        <v>0</v>
      </c>
      <c r="BL71" s="702">
        <v>0</v>
      </c>
      <c r="BM71" s="702">
        <v>0</v>
      </c>
      <c r="BN71" s="702">
        <v>0</v>
      </c>
      <c r="BO71" s="702">
        <v>0</v>
      </c>
      <c r="BP71" s="702">
        <v>0</v>
      </c>
      <c r="BQ71" s="702">
        <v>0</v>
      </c>
      <c r="BR71" s="702">
        <v>0</v>
      </c>
      <c r="BS71" s="702">
        <v>0</v>
      </c>
      <c r="BT71" s="703">
        <v>0</v>
      </c>
    </row>
    <row r="72" spans="2:73">
      <c r="B72" s="694" t="s">
        <v>209</v>
      </c>
      <c r="C72" s="694" t="s">
        <v>708</v>
      </c>
      <c r="D72" s="694" t="s">
        <v>14</v>
      </c>
      <c r="E72" s="694" t="s">
        <v>692</v>
      </c>
      <c r="F72" s="694" t="s">
        <v>29</v>
      </c>
      <c r="G72" s="694" t="s">
        <v>700</v>
      </c>
      <c r="H72" s="694">
        <v>2012</v>
      </c>
      <c r="I72" s="646" t="s">
        <v>582</v>
      </c>
      <c r="J72" s="646" t="s">
        <v>590</v>
      </c>
      <c r="K72" s="635"/>
      <c r="L72" s="698">
        <v>0</v>
      </c>
      <c r="M72" s="699">
        <v>0.135599996</v>
      </c>
      <c r="N72" s="699">
        <v>0.135599996</v>
      </c>
      <c r="O72" s="699">
        <v>0.134018374</v>
      </c>
      <c r="P72" s="699">
        <v>0.13387459099999999</v>
      </c>
      <c r="Q72" s="699">
        <v>0.125345597</v>
      </c>
      <c r="R72" s="699">
        <v>0.121656235</v>
      </c>
      <c r="S72" s="699">
        <v>0.117966873</v>
      </c>
      <c r="T72" s="699">
        <v>0.113066873</v>
      </c>
      <c r="U72" s="699">
        <v>0.113066873</v>
      </c>
      <c r="V72" s="699">
        <v>8.2299997E-2</v>
      </c>
      <c r="W72" s="699">
        <v>8.2299997E-2</v>
      </c>
      <c r="X72" s="699">
        <v>8.2299997E-2</v>
      </c>
      <c r="Y72" s="699">
        <v>8.2099996999999994E-2</v>
      </c>
      <c r="Z72" s="699">
        <v>8.2099996999999994E-2</v>
      </c>
      <c r="AA72" s="699">
        <v>8.2099996999999994E-2</v>
      </c>
      <c r="AB72" s="699">
        <v>0</v>
      </c>
      <c r="AC72" s="699">
        <v>0</v>
      </c>
      <c r="AD72" s="699">
        <v>0</v>
      </c>
      <c r="AE72" s="699">
        <v>0</v>
      </c>
      <c r="AF72" s="699">
        <v>0</v>
      </c>
      <c r="AG72" s="699">
        <v>0</v>
      </c>
      <c r="AH72" s="699">
        <v>0</v>
      </c>
      <c r="AI72" s="699">
        <v>0</v>
      </c>
      <c r="AJ72" s="699">
        <v>0</v>
      </c>
      <c r="AK72" s="699">
        <v>0</v>
      </c>
      <c r="AL72" s="699">
        <v>0</v>
      </c>
      <c r="AM72" s="699">
        <v>0</v>
      </c>
      <c r="AN72" s="699">
        <v>0</v>
      </c>
      <c r="AO72" s="700">
        <v>0</v>
      </c>
      <c r="AP72" s="635"/>
      <c r="AQ72" s="695">
        <v>1825</v>
      </c>
      <c r="AR72" s="696">
        <v>1825</v>
      </c>
      <c r="AS72" s="696">
        <v>1825</v>
      </c>
      <c r="AT72" s="696">
        <v>1794.1999969999999</v>
      </c>
      <c r="AU72" s="696">
        <v>1791.4000020000001</v>
      </c>
      <c r="AV72" s="696">
        <v>1627.574478</v>
      </c>
      <c r="AW72" s="696">
        <v>1556.8616939999999</v>
      </c>
      <c r="AX72" s="696">
        <v>1486.1489409999999</v>
      </c>
      <c r="AY72" s="696">
        <v>1392.1489409999999</v>
      </c>
      <c r="AZ72" s="696">
        <v>1392.1489409999999</v>
      </c>
      <c r="BA72" s="696">
        <v>801</v>
      </c>
      <c r="BB72" s="696">
        <v>801</v>
      </c>
      <c r="BC72" s="696">
        <v>801</v>
      </c>
      <c r="BD72" s="696">
        <v>675</v>
      </c>
      <c r="BE72" s="696">
        <v>675</v>
      </c>
      <c r="BF72" s="696">
        <v>675</v>
      </c>
      <c r="BG72" s="696">
        <v>0</v>
      </c>
      <c r="BH72" s="696">
        <v>0</v>
      </c>
      <c r="BI72" s="696">
        <v>0</v>
      </c>
      <c r="BJ72" s="696">
        <v>0</v>
      </c>
      <c r="BK72" s="696">
        <v>0</v>
      </c>
      <c r="BL72" s="696">
        <v>0</v>
      </c>
      <c r="BM72" s="696">
        <v>0</v>
      </c>
      <c r="BN72" s="696">
        <v>0</v>
      </c>
      <c r="BO72" s="696">
        <v>0</v>
      </c>
      <c r="BP72" s="696">
        <v>0</v>
      </c>
      <c r="BQ72" s="696">
        <v>0</v>
      </c>
      <c r="BR72" s="696">
        <v>0</v>
      </c>
      <c r="BS72" s="696">
        <v>0</v>
      </c>
      <c r="BT72" s="697">
        <v>0</v>
      </c>
    </row>
    <row r="73" spans="2:73">
      <c r="B73" s="694" t="s">
        <v>209</v>
      </c>
      <c r="C73" s="694" t="s">
        <v>702</v>
      </c>
      <c r="D73" s="694" t="s">
        <v>22</v>
      </c>
      <c r="E73" s="694" t="s">
        <v>692</v>
      </c>
      <c r="F73" s="694" t="s">
        <v>719</v>
      </c>
      <c r="G73" s="694" t="s">
        <v>700</v>
      </c>
      <c r="H73" s="694">
        <v>2012</v>
      </c>
      <c r="I73" s="646" t="s">
        <v>582</v>
      </c>
      <c r="J73" s="646" t="s">
        <v>590</v>
      </c>
      <c r="K73" s="635"/>
      <c r="L73" s="698">
        <v>0</v>
      </c>
      <c r="M73" s="699">
        <v>3.54</v>
      </c>
      <c r="N73" s="699">
        <v>3.54</v>
      </c>
      <c r="O73" s="699">
        <v>3.54</v>
      </c>
      <c r="P73" s="699">
        <v>3.54</v>
      </c>
      <c r="Q73" s="699">
        <v>3.54</v>
      </c>
      <c r="R73" s="699">
        <v>3.54</v>
      </c>
      <c r="S73" s="699">
        <v>3.46</v>
      </c>
      <c r="T73" s="699">
        <v>3.46</v>
      </c>
      <c r="U73" s="699">
        <v>3.46</v>
      </c>
      <c r="V73" s="699">
        <v>2.94</v>
      </c>
      <c r="W73" s="699">
        <v>1.8</v>
      </c>
      <c r="X73" s="699">
        <v>1.8</v>
      </c>
      <c r="Y73" s="699">
        <v>0</v>
      </c>
      <c r="Z73" s="699">
        <v>0</v>
      </c>
      <c r="AA73" s="699">
        <v>0</v>
      </c>
      <c r="AB73" s="699">
        <v>0</v>
      </c>
      <c r="AC73" s="699">
        <v>0</v>
      </c>
      <c r="AD73" s="699">
        <v>0</v>
      </c>
      <c r="AE73" s="699">
        <v>0</v>
      </c>
      <c r="AF73" s="699">
        <v>0</v>
      </c>
      <c r="AG73" s="699">
        <v>0</v>
      </c>
      <c r="AH73" s="699">
        <v>0</v>
      </c>
      <c r="AI73" s="699">
        <v>0</v>
      </c>
      <c r="AJ73" s="699">
        <v>0</v>
      </c>
      <c r="AK73" s="699">
        <v>0</v>
      </c>
      <c r="AL73" s="699">
        <v>0</v>
      </c>
      <c r="AM73" s="699">
        <v>0</v>
      </c>
      <c r="AN73" s="699">
        <v>0</v>
      </c>
      <c r="AO73" s="700">
        <v>0</v>
      </c>
      <c r="AP73" s="635"/>
      <c r="AQ73" s="698">
        <v>0</v>
      </c>
      <c r="AR73" s="699">
        <v>21859</v>
      </c>
      <c r="AS73" s="699">
        <v>21859</v>
      </c>
      <c r="AT73" s="699">
        <v>21859</v>
      </c>
      <c r="AU73" s="699">
        <v>21859</v>
      </c>
      <c r="AV73" s="699">
        <v>21859</v>
      </c>
      <c r="AW73" s="699">
        <v>21859</v>
      </c>
      <c r="AX73" s="699">
        <v>21370</v>
      </c>
      <c r="AY73" s="699">
        <v>21370</v>
      </c>
      <c r="AZ73" s="699">
        <v>21370</v>
      </c>
      <c r="BA73" s="699">
        <v>18448</v>
      </c>
      <c r="BB73" s="699">
        <v>12018</v>
      </c>
      <c r="BC73" s="699">
        <v>12018</v>
      </c>
      <c r="BD73" s="699">
        <v>0</v>
      </c>
      <c r="BE73" s="699">
        <v>0</v>
      </c>
      <c r="BF73" s="699">
        <v>0</v>
      </c>
      <c r="BG73" s="699">
        <v>0</v>
      </c>
      <c r="BH73" s="699">
        <v>0</v>
      </c>
      <c r="BI73" s="699">
        <v>0</v>
      </c>
      <c r="BJ73" s="699">
        <v>0</v>
      </c>
      <c r="BK73" s="699">
        <v>0</v>
      </c>
      <c r="BL73" s="699">
        <v>0</v>
      </c>
      <c r="BM73" s="699">
        <v>0</v>
      </c>
      <c r="BN73" s="699">
        <v>0</v>
      </c>
      <c r="BO73" s="699">
        <v>0</v>
      </c>
      <c r="BP73" s="699">
        <v>0</v>
      </c>
      <c r="BQ73" s="699">
        <v>0</v>
      </c>
      <c r="BR73" s="699">
        <v>0</v>
      </c>
      <c r="BS73" s="699">
        <v>0</v>
      </c>
      <c r="BT73" s="700">
        <v>0</v>
      </c>
    </row>
    <row r="74" spans="2:73">
      <c r="B74" s="694" t="s">
        <v>209</v>
      </c>
      <c r="C74" s="694" t="s">
        <v>699</v>
      </c>
      <c r="D74" s="694" t="s">
        <v>715</v>
      </c>
      <c r="E74" s="694" t="s">
        <v>692</v>
      </c>
      <c r="F74" s="694" t="s">
        <v>29</v>
      </c>
      <c r="G74" s="694" t="s">
        <v>700</v>
      </c>
      <c r="H74" s="694">
        <v>2013</v>
      </c>
      <c r="I74" s="646" t="s">
        <v>581</v>
      </c>
      <c r="J74" s="646" t="s">
        <v>597</v>
      </c>
      <c r="K74" s="635"/>
      <c r="L74" s="698">
        <v>0</v>
      </c>
      <c r="M74" s="699">
        <v>0</v>
      </c>
      <c r="N74" s="699">
        <v>3.377902003</v>
      </c>
      <c r="O74" s="699">
        <v>3.377902003</v>
      </c>
      <c r="P74" s="699">
        <v>3.2559777580000002</v>
      </c>
      <c r="Q74" s="699">
        <v>2.7911809019999998</v>
      </c>
      <c r="R74" s="699">
        <v>2.7911809019999998</v>
      </c>
      <c r="S74" s="699">
        <v>2.7911809019999998</v>
      </c>
      <c r="T74" s="699">
        <v>2.7911809019999998</v>
      </c>
      <c r="U74" s="699">
        <v>2.7872752709999999</v>
      </c>
      <c r="V74" s="699">
        <v>2.0847204779999999</v>
      </c>
      <c r="W74" s="699">
        <v>2.0847204779999999</v>
      </c>
      <c r="X74" s="699">
        <v>1.674584861</v>
      </c>
      <c r="Y74" s="699">
        <v>1.6745379979999999</v>
      </c>
      <c r="Z74" s="699">
        <v>1.6745379979999999</v>
      </c>
      <c r="AA74" s="699">
        <v>1.6720415850000001</v>
      </c>
      <c r="AB74" s="699">
        <v>1.6720415850000001</v>
      </c>
      <c r="AC74" s="699">
        <v>1.6699965450000001</v>
      </c>
      <c r="AD74" s="699">
        <v>1.6183915019999999</v>
      </c>
      <c r="AE74" s="699">
        <v>0.94995990299999999</v>
      </c>
      <c r="AF74" s="699">
        <v>0.94995990299999999</v>
      </c>
      <c r="AG74" s="699">
        <v>0.94995990299999999</v>
      </c>
      <c r="AH74" s="699">
        <v>0</v>
      </c>
      <c r="AI74" s="699">
        <v>0</v>
      </c>
      <c r="AJ74" s="699">
        <v>0</v>
      </c>
      <c r="AK74" s="699">
        <v>0</v>
      </c>
      <c r="AL74" s="699">
        <v>0</v>
      </c>
      <c r="AM74" s="699">
        <v>0</v>
      </c>
      <c r="AN74" s="699">
        <v>0</v>
      </c>
      <c r="AO74" s="700">
        <v>0</v>
      </c>
      <c r="AP74" s="635"/>
      <c r="AQ74" s="698">
        <v>0</v>
      </c>
      <c r="AR74" s="699">
        <v>0</v>
      </c>
      <c r="AS74" s="699">
        <v>50399.032233158003</v>
      </c>
      <c r="AT74" s="699">
        <v>50399.032233158003</v>
      </c>
      <c r="AU74" s="699">
        <v>48456.861294661001</v>
      </c>
      <c r="AV74" s="699">
        <v>41052.961123141999</v>
      </c>
      <c r="AW74" s="699">
        <v>41052.961123141999</v>
      </c>
      <c r="AX74" s="699">
        <v>41052.961123141999</v>
      </c>
      <c r="AY74" s="699">
        <v>41052.961123141999</v>
      </c>
      <c r="AZ74" s="699">
        <v>41018.747788788001</v>
      </c>
      <c r="BA74" s="699">
        <v>29827.524156551</v>
      </c>
      <c r="BB74" s="699">
        <v>29827.524156551</v>
      </c>
      <c r="BC74" s="699">
        <v>27120.560766735001</v>
      </c>
      <c r="BD74" s="699">
        <v>26734.352052741</v>
      </c>
      <c r="BE74" s="699">
        <v>26734.352052741</v>
      </c>
      <c r="BF74" s="699">
        <v>26624.451183009998</v>
      </c>
      <c r="BG74" s="699">
        <v>26624.451183009998</v>
      </c>
      <c r="BH74" s="699">
        <v>26601.917739928998</v>
      </c>
      <c r="BI74" s="699">
        <v>25779.884233897999</v>
      </c>
      <c r="BJ74" s="699">
        <v>15132.220050424001</v>
      </c>
      <c r="BK74" s="699">
        <v>15132.220050424001</v>
      </c>
      <c r="BL74" s="699">
        <v>15132.220050424001</v>
      </c>
      <c r="BM74" s="699">
        <v>0</v>
      </c>
      <c r="BN74" s="699">
        <v>0</v>
      </c>
      <c r="BO74" s="699">
        <v>0</v>
      </c>
      <c r="BP74" s="699">
        <v>0</v>
      </c>
      <c r="BQ74" s="699">
        <v>0</v>
      </c>
      <c r="BR74" s="699">
        <v>0</v>
      </c>
      <c r="BS74" s="699">
        <v>0</v>
      </c>
      <c r="BT74" s="700">
        <v>0</v>
      </c>
    </row>
    <row r="75" spans="2:73">
      <c r="B75" s="694" t="s">
        <v>209</v>
      </c>
      <c r="C75" s="694" t="s">
        <v>699</v>
      </c>
      <c r="D75" s="694" t="s">
        <v>2</v>
      </c>
      <c r="E75" s="694" t="s">
        <v>692</v>
      </c>
      <c r="F75" s="694" t="s">
        <v>29</v>
      </c>
      <c r="G75" s="694" t="s">
        <v>700</v>
      </c>
      <c r="H75" s="694">
        <v>2013</v>
      </c>
      <c r="I75" s="646" t="s">
        <v>581</v>
      </c>
      <c r="J75" s="646" t="s">
        <v>597</v>
      </c>
      <c r="K75" s="635"/>
      <c r="L75" s="698">
        <v>0</v>
      </c>
      <c r="M75" s="699">
        <v>0</v>
      </c>
      <c r="N75" s="699">
        <v>6.4230170700000002</v>
      </c>
      <c r="O75" s="699">
        <v>6.4230170700000002</v>
      </c>
      <c r="P75" s="699">
        <v>6.4230170700000002</v>
      </c>
      <c r="Q75" s="699">
        <v>6.4230170700000002</v>
      </c>
      <c r="R75" s="699">
        <v>0</v>
      </c>
      <c r="S75" s="699">
        <v>0</v>
      </c>
      <c r="T75" s="699">
        <v>0</v>
      </c>
      <c r="U75" s="699">
        <v>0</v>
      </c>
      <c r="V75" s="699">
        <v>0</v>
      </c>
      <c r="W75" s="699">
        <v>0</v>
      </c>
      <c r="X75" s="699">
        <v>0</v>
      </c>
      <c r="Y75" s="699">
        <v>0</v>
      </c>
      <c r="Z75" s="699">
        <v>0</v>
      </c>
      <c r="AA75" s="699">
        <v>0</v>
      </c>
      <c r="AB75" s="699">
        <v>0</v>
      </c>
      <c r="AC75" s="699">
        <v>0</v>
      </c>
      <c r="AD75" s="699">
        <v>0</v>
      </c>
      <c r="AE75" s="699">
        <v>0</v>
      </c>
      <c r="AF75" s="699">
        <v>0</v>
      </c>
      <c r="AG75" s="699">
        <v>0</v>
      </c>
      <c r="AH75" s="699">
        <v>0</v>
      </c>
      <c r="AI75" s="699">
        <v>0</v>
      </c>
      <c r="AJ75" s="699">
        <v>0</v>
      </c>
      <c r="AK75" s="699">
        <v>0</v>
      </c>
      <c r="AL75" s="699">
        <v>0</v>
      </c>
      <c r="AM75" s="699">
        <v>0</v>
      </c>
      <c r="AN75" s="699">
        <v>0</v>
      </c>
      <c r="AO75" s="700">
        <v>0</v>
      </c>
      <c r="AP75" s="635"/>
      <c r="AQ75" s="698">
        <v>0</v>
      </c>
      <c r="AR75" s="699">
        <v>0</v>
      </c>
      <c r="AS75" s="699">
        <v>11452.63622</v>
      </c>
      <c r="AT75" s="699">
        <v>11452.63622</v>
      </c>
      <c r="AU75" s="699">
        <v>11452.63622</v>
      </c>
      <c r="AV75" s="699">
        <v>11452.63622</v>
      </c>
      <c r="AW75" s="699">
        <v>0</v>
      </c>
      <c r="AX75" s="699">
        <v>0</v>
      </c>
      <c r="AY75" s="699">
        <v>0</v>
      </c>
      <c r="AZ75" s="699">
        <v>0</v>
      </c>
      <c r="BA75" s="699">
        <v>0</v>
      </c>
      <c r="BB75" s="699">
        <v>0</v>
      </c>
      <c r="BC75" s="699">
        <v>0</v>
      </c>
      <c r="BD75" s="699">
        <v>0</v>
      </c>
      <c r="BE75" s="699">
        <v>0</v>
      </c>
      <c r="BF75" s="699">
        <v>0</v>
      </c>
      <c r="BG75" s="699">
        <v>0</v>
      </c>
      <c r="BH75" s="699">
        <v>0</v>
      </c>
      <c r="BI75" s="699">
        <v>0</v>
      </c>
      <c r="BJ75" s="699">
        <v>0</v>
      </c>
      <c r="BK75" s="699">
        <v>0</v>
      </c>
      <c r="BL75" s="699">
        <v>0</v>
      </c>
      <c r="BM75" s="699">
        <v>0</v>
      </c>
      <c r="BN75" s="699">
        <v>0</v>
      </c>
      <c r="BO75" s="699">
        <v>0</v>
      </c>
      <c r="BP75" s="699">
        <v>0</v>
      </c>
      <c r="BQ75" s="699">
        <v>0</v>
      </c>
      <c r="BR75" s="699">
        <v>0</v>
      </c>
      <c r="BS75" s="699">
        <v>0</v>
      </c>
      <c r="BT75" s="700">
        <v>0</v>
      </c>
    </row>
    <row r="76" spans="2:73">
      <c r="B76" s="694" t="s">
        <v>209</v>
      </c>
      <c r="C76" s="694" t="s">
        <v>699</v>
      </c>
      <c r="D76" s="694" t="s">
        <v>1</v>
      </c>
      <c r="E76" s="694" t="s">
        <v>692</v>
      </c>
      <c r="F76" s="694" t="s">
        <v>29</v>
      </c>
      <c r="G76" s="694" t="s">
        <v>700</v>
      </c>
      <c r="H76" s="694">
        <v>2013</v>
      </c>
      <c r="I76" s="646" t="s">
        <v>581</v>
      </c>
      <c r="J76" s="646" t="s">
        <v>597</v>
      </c>
      <c r="K76" s="635"/>
      <c r="L76" s="698">
        <v>0</v>
      </c>
      <c r="M76" s="699">
        <v>0</v>
      </c>
      <c r="N76" s="699">
        <v>1.2339434119999999</v>
      </c>
      <c r="O76" s="699">
        <v>1.2339434119999999</v>
      </c>
      <c r="P76" s="699">
        <v>1.2339434119999999</v>
      </c>
      <c r="Q76" s="699">
        <v>1.2339434119999999</v>
      </c>
      <c r="R76" s="699">
        <v>0.91029387500000003</v>
      </c>
      <c r="S76" s="699">
        <v>0</v>
      </c>
      <c r="T76" s="699">
        <v>0</v>
      </c>
      <c r="U76" s="699">
        <v>0</v>
      </c>
      <c r="V76" s="699">
        <v>0</v>
      </c>
      <c r="W76" s="699">
        <v>0</v>
      </c>
      <c r="X76" s="699">
        <v>0</v>
      </c>
      <c r="Y76" s="699">
        <v>0</v>
      </c>
      <c r="Z76" s="699">
        <v>0</v>
      </c>
      <c r="AA76" s="699">
        <v>0</v>
      </c>
      <c r="AB76" s="699">
        <v>0</v>
      </c>
      <c r="AC76" s="699">
        <v>0</v>
      </c>
      <c r="AD76" s="699">
        <v>0</v>
      </c>
      <c r="AE76" s="699">
        <v>0</v>
      </c>
      <c r="AF76" s="699">
        <v>0</v>
      </c>
      <c r="AG76" s="699">
        <v>0</v>
      </c>
      <c r="AH76" s="699">
        <v>0</v>
      </c>
      <c r="AI76" s="699">
        <v>0</v>
      </c>
      <c r="AJ76" s="699">
        <v>0</v>
      </c>
      <c r="AK76" s="699">
        <v>0</v>
      </c>
      <c r="AL76" s="699">
        <v>0</v>
      </c>
      <c r="AM76" s="699">
        <v>0</v>
      </c>
      <c r="AN76" s="699">
        <v>0</v>
      </c>
      <c r="AO76" s="700">
        <v>0</v>
      </c>
      <c r="AP76" s="635"/>
      <c r="AQ76" s="698">
        <v>0</v>
      </c>
      <c r="AR76" s="699">
        <v>0</v>
      </c>
      <c r="AS76" s="699">
        <v>8537.1965832360002</v>
      </c>
      <c r="AT76" s="699">
        <v>8537.1965832360002</v>
      </c>
      <c r="AU76" s="699">
        <v>8537.1965832360002</v>
      </c>
      <c r="AV76" s="699">
        <v>8537.1965832360002</v>
      </c>
      <c r="AW76" s="699">
        <v>6193.7899231350002</v>
      </c>
      <c r="AX76" s="699">
        <v>0</v>
      </c>
      <c r="AY76" s="699">
        <v>0</v>
      </c>
      <c r="AZ76" s="699">
        <v>0</v>
      </c>
      <c r="BA76" s="699">
        <v>0</v>
      </c>
      <c r="BB76" s="699">
        <v>0</v>
      </c>
      <c r="BC76" s="699">
        <v>0</v>
      </c>
      <c r="BD76" s="699">
        <v>0</v>
      </c>
      <c r="BE76" s="699">
        <v>0</v>
      </c>
      <c r="BF76" s="699">
        <v>0</v>
      </c>
      <c r="BG76" s="699">
        <v>0</v>
      </c>
      <c r="BH76" s="699">
        <v>0</v>
      </c>
      <c r="BI76" s="699">
        <v>0</v>
      </c>
      <c r="BJ76" s="699">
        <v>0</v>
      </c>
      <c r="BK76" s="699">
        <v>0</v>
      </c>
      <c r="BL76" s="699">
        <v>0</v>
      </c>
      <c r="BM76" s="699">
        <v>0</v>
      </c>
      <c r="BN76" s="699">
        <v>0</v>
      </c>
      <c r="BO76" s="699">
        <v>0</v>
      </c>
      <c r="BP76" s="699">
        <v>0</v>
      </c>
      <c r="BQ76" s="699">
        <v>0</v>
      </c>
      <c r="BR76" s="699">
        <v>0</v>
      </c>
      <c r="BS76" s="699">
        <v>0</v>
      </c>
      <c r="BT76" s="700">
        <v>0</v>
      </c>
    </row>
    <row r="77" spans="2:73">
      <c r="B77" s="694" t="s">
        <v>209</v>
      </c>
      <c r="C77" s="694" t="s">
        <v>699</v>
      </c>
      <c r="D77" s="694" t="s">
        <v>1</v>
      </c>
      <c r="E77" s="694" t="s">
        <v>692</v>
      </c>
      <c r="F77" s="694" t="s">
        <v>29</v>
      </c>
      <c r="G77" s="694" t="s">
        <v>700</v>
      </c>
      <c r="H77" s="694">
        <v>2013</v>
      </c>
      <c r="I77" s="646" t="s">
        <v>581</v>
      </c>
      <c r="J77" s="646" t="s">
        <v>597</v>
      </c>
      <c r="K77" s="635"/>
      <c r="L77" s="698">
        <v>0</v>
      </c>
      <c r="M77" s="699">
        <v>0</v>
      </c>
      <c r="N77" s="699">
        <v>5.7141434739476204E-3</v>
      </c>
      <c r="O77" s="699">
        <v>5.7141434739476204E-3</v>
      </c>
      <c r="P77" s="699">
        <v>5.7141434739476204E-3</v>
      </c>
      <c r="Q77" s="699">
        <v>5.7141434739476204E-3</v>
      </c>
      <c r="R77" s="699">
        <v>3.1745699593522525E-3</v>
      </c>
      <c r="S77" s="699">
        <v>0</v>
      </c>
      <c r="T77" s="699">
        <v>0</v>
      </c>
      <c r="U77" s="699">
        <v>0</v>
      </c>
      <c r="V77" s="699">
        <v>0</v>
      </c>
      <c r="W77" s="699">
        <v>0</v>
      </c>
      <c r="X77" s="699">
        <v>0</v>
      </c>
      <c r="Y77" s="699">
        <v>0</v>
      </c>
      <c r="Z77" s="699">
        <v>0</v>
      </c>
      <c r="AA77" s="699">
        <v>0</v>
      </c>
      <c r="AB77" s="699">
        <v>0</v>
      </c>
      <c r="AC77" s="699">
        <v>0</v>
      </c>
      <c r="AD77" s="699">
        <v>0</v>
      </c>
      <c r="AE77" s="699">
        <v>0</v>
      </c>
      <c r="AF77" s="699">
        <v>0</v>
      </c>
      <c r="AG77" s="699">
        <v>0</v>
      </c>
      <c r="AH77" s="699">
        <v>0</v>
      </c>
      <c r="AI77" s="699">
        <v>0</v>
      </c>
      <c r="AJ77" s="699">
        <v>0</v>
      </c>
      <c r="AK77" s="699">
        <v>0</v>
      </c>
      <c r="AL77" s="699">
        <v>0</v>
      </c>
      <c r="AM77" s="699">
        <v>0</v>
      </c>
      <c r="AN77" s="699">
        <v>0</v>
      </c>
      <c r="AO77" s="700">
        <v>0</v>
      </c>
      <c r="AP77" s="635"/>
      <c r="AQ77" s="698">
        <v>0</v>
      </c>
      <c r="AR77" s="699">
        <v>0</v>
      </c>
      <c r="AS77" s="699">
        <v>39.98825463629548</v>
      </c>
      <c r="AT77" s="699">
        <v>39.98825463629548</v>
      </c>
      <c r="AU77" s="699">
        <v>39.98825463629548</v>
      </c>
      <c r="AV77" s="699">
        <v>39.98825463629548</v>
      </c>
      <c r="AW77" s="699">
        <v>21.600298487148319</v>
      </c>
      <c r="AX77" s="699">
        <v>0</v>
      </c>
      <c r="AY77" s="699">
        <v>0</v>
      </c>
      <c r="AZ77" s="699">
        <v>0</v>
      </c>
      <c r="BA77" s="699">
        <v>0</v>
      </c>
      <c r="BB77" s="699">
        <v>0</v>
      </c>
      <c r="BC77" s="699">
        <v>0</v>
      </c>
      <c r="BD77" s="699">
        <v>0</v>
      </c>
      <c r="BE77" s="699">
        <v>0</v>
      </c>
      <c r="BF77" s="699">
        <v>0</v>
      </c>
      <c r="BG77" s="699">
        <v>0</v>
      </c>
      <c r="BH77" s="699">
        <v>0</v>
      </c>
      <c r="BI77" s="699">
        <v>0</v>
      </c>
      <c r="BJ77" s="699">
        <v>0</v>
      </c>
      <c r="BK77" s="699">
        <v>0</v>
      </c>
      <c r="BL77" s="699">
        <v>0</v>
      </c>
      <c r="BM77" s="699">
        <v>0</v>
      </c>
      <c r="BN77" s="699">
        <v>0</v>
      </c>
      <c r="BO77" s="699">
        <v>0</v>
      </c>
      <c r="BP77" s="699">
        <v>0</v>
      </c>
      <c r="BQ77" s="699">
        <v>0</v>
      </c>
      <c r="BR77" s="699">
        <v>0</v>
      </c>
      <c r="BS77" s="699">
        <v>0</v>
      </c>
      <c r="BT77" s="700">
        <v>0</v>
      </c>
    </row>
    <row r="78" spans="2:73">
      <c r="B78" s="694" t="s">
        <v>209</v>
      </c>
      <c r="C78" s="694" t="s">
        <v>699</v>
      </c>
      <c r="D78" s="694" t="s">
        <v>716</v>
      </c>
      <c r="E78" s="694" t="s">
        <v>692</v>
      </c>
      <c r="F78" s="694" t="s">
        <v>29</v>
      </c>
      <c r="G78" s="694" t="s">
        <v>700</v>
      </c>
      <c r="H78" s="694">
        <v>2013</v>
      </c>
      <c r="I78" s="646" t="s">
        <v>581</v>
      </c>
      <c r="J78" s="646" t="s">
        <v>597</v>
      </c>
      <c r="K78" s="635"/>
      <c r="L78" s="698">
        <v>0</v>
      </c>
      <c r="M78" s="699">
        <v>0</v>
      </c>
      <c r="N78" s="699">
        <v>7.7398420750000003</v>
      </c>
      <c r="O78" s="699">
        <v>7.7398420750000003</v>
      </c>
      <c r="P78" s="699">
        <v>7.3149283829999998</v>
      </c>
      <c r="Q78" s="699">
        <v>5.8648058069999998</v>
      </c>
      <c r="R78" s="699">
        <v>5.8648058069999998</v>
      </c>
      <c r="S78" s="699">
        <v>5.8648058069999998</v>
      </c>
      <c r="T78" s="699">
        <v>5.8648058069999998</v>
      </c>
      <c r="U78" s="699">
        <v>5.8537115489999998</v>
      </c>
      <c r="V78" s="699">
        <v>5.0312077620000002</v>
      </c>
      <c r="W78" s="699">
        <v>5.0312077620000002</v>
      </c>
      <c r="X78" s="699">
        <v>3.6507895110000002</v>
      </c>
      <c r="Y78" s="699">
        <v>2.358145639</v>
      </c>
      <c r="Z78" s="699">
        <v>2.358145639</v>
      </c>
      <c r="AA78" s="699">
        <v>2.3116918399999999</v>
      </c>
      <c r="AB78" s="699">
        <v>2.3116918399999999</v>
      </c>
      <c r="AC78" s="699">
        <v>2.287859777</v>
      </c>
      <c r="AD78" s="699">
        <v>1.9748073989999999</v>
      </c>
      <c r="AE78" s="699">
        <v>1.159167345</v>
      </c>
      <c r="AF78" s="699">
        <v>1.159167345</v>
      </c>
      <c r="AG78" s="699">
        <v>1.159167345</v>
      </c>
      <c r="AH78" s="699">
        <v>0</v>
      </c>
      <c r="AI78" s="699">
        <v>0</v>
      </c>
      <c r="AJ78" s="699">
        <v>0</v>
      </c>
      <c r="AK78" s="699">
        <v>0</v>
      </c>
      <c r="AL78" s="699">
        <v>0</v>
      </c>
      <c r="AM78" s="699">
        <v>0</v>
      </c>
      <c r="AN78" s="699">
        <v>0</v>
      </c>
      <c r="AO78" s="700">
        <v>0</v>
      </c>
      <c r="AP78" s="635"/>
      <c r="AQ78" s="698">
        <v>0</v>
      </c>
      <c r="AR78" s="699">
        <v>0</v>
      </c>
      <c r="AS78" s="699">
        <v>112337.225232</v>
      </c>
      <c r="AT78" s="699">
        <v>112337.225232</v>
      </c>
      <c r="AU78" s="699">
        <v>105568.63692631701</v>
      </c>
      <c r="AV78" s="699">
        <v>82469.163114135998</v>
      </c>
      <c r="AW78" s="699">
        <v>82469.163114135998</v>
      </c>
      <c r="AX78" s="699">
        <v>82469.163114135998</v>
      </c>
      <c r="AY78" s="699">
        <v>82469.163114135998</v>
      </c>
      <c r="AZ78" s="699">
        <v>82371.977410752006</v>
      </c>
      <c r="BA78" s="699">
        <v>69270.047260847001</v>
      </c>
      <c r="BB78" s="699">
        <v>69270.047260847001</v>
      </c>
      <c r="BC78" s="699">
        <v>60276.115590497997</v>
      </c>
      <c r="BD78" s="699">
        <v>38751.716870748001</v>
      </c>
      <c r="BE78" s="699">
        <v>38751.716870748001</v>
      </c>
      <c r="BF78" s="699">
        <v>36706.657581131003</v>
      </c>
      <c r="BG78" s="699">
        <v>36706.657581131003</v>
      </c>
      <c r="BH78" s="699">
        <v>36444.061966658999</v>
      </c>
      <c r="BI78" s="699">
        <v>31457.348904659</v>
      </c>
      <c r="BJ78" s="699">
        <v>18464.753388298999</v>
      </c>
      <c r="BK78" s="699">
        <v>18464.753388298999</v>
      </c>
      <c r="BL78" s="699">
        <v>18464.753388298999</v>
      </c>
      <c r="BM78" s="699">
        <v>0</v>
      </c>
      <c r="BN78" s="699">
        <v>0</v>
      </c>
      <c r="BO78" s="699">
        <v>0</v>
      </c>
      <c r="BP78" s="699">
        <v>0</v>
      </c>
      <c r="BQ78" s="699">
        <v>0</v>
      </c>
      <c r="BR78" s="699">
        <v>0</v>
      </c>
      <c r="BS78" s="699">
        <v>0</v>
      </c>
      <c r="BT78" s="700">
        <v>0</v>
      </c>
    </row>
    <row r="79" spans="2:73" ht="15.75">
      <c r="B79" s="694" t="s">
        <v>209</v>
      </c>
      <c r="C79" s="694" t="s">
        <v>702</v>
      </c>
      <c r="D79" s="694" t="s">
        <v>711</v>
      </c>
      <c r="E79" s="694" t="s">
        <v>692</v>
      </c>
      <c r="F79" s="694" t="s">
        <v>704</v>
      </c>
      <c r="G79" s="694" t="s">
        <v>701</v>
      </c>
      <c r="H79" s="694">
        <v>2013</v>
      </c>
      <c r="I79" s="646" t="s">
        <v>581</v>
      </c>
      <c r="J79" s="646" t="s">
        <v>597</v>
      </c>
      <c r="K79" s="635"/>
      <c r="L79" s="698">
        <v>0</v>
      </c>
      <c r="M79" s="699">
        <v>0</v>
      </c>
      <c r="N79" s="699">
        <v>191.32820000000001</v>
      </c>
      <c r="O79" s="699">
        <v>0</v>
      </c>
      <c r="P79" s="699">
        <v>0</v>
      </c>
      <c r="Q79" s="699">
        <v>0</v>
      </c>
      <c r="R79" s="699">
        <v>0</v>
      </c>
      <c r="S79" s="699">
        <v>0</v>
      </c>
      <c r="T79" s="699">
        <v>0</v>
      </c>
      <c r="U79" s="699">
        <v>0</v>
      </c>
      <c r="V79" s="699">
        <v>0</v>
      </c>
      <c r="W79" s="699">
        <v>0</v>
      </c>
      <c r="X79" s="699">
        <v>0</v>
      </c>
      <c r="Y79" s="699">
        <v>0</v>
      </c>
      <c r="Z79" s="699">
        <v>0</v>
      </c>
      <c r="AA79" s="699">
        <v>0</v>
      </c>
      <c r="AB79" s="699">
        <v>0</v>
      </c>
      <c r="AC79" s="699">
        <v>0</v>
      </c>
      <c r="AD79" s="699">
        <v>0</v>
      </c>
      <c r="AE79" s="699">
        <v>0</v>
      </c>
      <c r="AF79" s="699">
        <v>0</v>
      </c>
      <c r="AG79" s="699">
        <v>0</v>
      </c>
      <c r="AH79" s="699">
        <v>0</v>
      </c>
      <c r="AI79" s="699">
        <v>0</v>
      </c>
      <c r="AJ79" s="699">
        <v>0</v>
      </c>
      <c r="AK79" s="699">
        <v>0</v>
      </c>
      <c r="AL79" s="699">
        <v>0</v>
      </c>
      <c r="AM79" s="699">
        <v>0</v>
      </c>
      <c r="AN79" s="699">
        <v>0</v>
      </c>
      <c r="AO79" s="700">
        <v>0</v>
      </c>
      <c r="AP79" s="635"/>
      <c r="AQ79" s="698">
        <v>0</v>
      </c>
      <c r="AR79" s="699">
        <v>0</v>
      </c>
      <c r="AS79" s="699">
        <v>2554.7669999999998</v>
      </c>
      <c r="AT79" s="699">
        <v>0</v>
      </c>
      <c r="AU79" s="699">
        <v>0</v>
      </c>
      <c r="AV79" s="699">
        <v>0</v>
      </c>
      <c r="AW79" s="699">
        <v>0</v>
      </c>
      <c r="AX79" s="699">
        <v>0</v>
      </c>
      <c r="AY79" s="699">
        <v>0</v>
      </c>
      <c r="AZ79" s="699">
        <v>0</v>
      </c>
      <c r="BA79" s="699">
        <v>0</v>
      </c>
      <c r="BB79" s="699">
        <v>0</v>
      </c>
      <c r="BC79" s="699">
        <v>0</v>
      </c>
      <c r="BD79" s="699">
        <v>0</v>
      </c>
      <c r="BE79" s="699">
        <v>0</v>
      </c>
      <c r="BF79" s="699">
        <v>0</v>
      </c>
      <c r="BG79" s="699">
        <v>0</v>
      </c>
      <c r="BH79" s="699">
        <v>0</v>
      </c>
      <c r="BI79" s="699">
        <v>0</v>
      </c>
      <c r="BJ79" s="699">
        <v>0</v>
      </c>
      <c r="BK79" s="699">
        <v>0</v>
      </c>
      <c r="BL79" s="699">
        <v>0</v>
      </c>
      <c r="BM79" s="699">
        <v>0</v>
      </c>
      <c r="BN79" s="699">
        <v>0</v>
      </c>
      <c r="BO79" s="699">
        <v>0</v>
      </c>
      <c r="BP79" s="699">
        <v>0</v>
      </c>
      <c r="BQ79" s="699">
        <v>0</v>
      </c>
      <c r="BR79" s="699">
        <v>0</v>
      </c>
      <c r="BS79" s="699">
        <v>0</v>
      </c>
      <c r="BT79" s="700">
        <v>0</v>
      </c>
      <c r="BU79" s="165"/>
    </row>
    <row r="80" spans="2:73" ht="15.75">
      <c r="B80" s="694" t="s">
        <v>209</v>
      </c>
      <c r="C80" s="694" t="s">
        <v>705</v>
      </c>
      <c r="D80" s="694" t="s">
        <v>711</v>
      </c>
      <c r="E80" s="694" t="s">
        <v>692</v>
      </c>
      <c r="F80" s="694" t="s">
        <v>705</v>
      </c>
      <c r="G80" s="694" t="s">
        <v>701</v>
      </c>
      <c r="H80" s="694">
        <v>2013</v>
      </c>
      <c r="I80" s="646" t="s">
        <v>581</v>
      </c>
      <c r="J80" s="646" t="s">
        <v>597</v>
      </c>
      <c r="K80" s="635"/>
      <c r="L80" s="698">
        <v>0</v>
      </c>
      <c r="M80" s="699">
        <v>0</v>
      </c>
      <c r="N80" s="699">
        <v>2182.3380000000002</v>
      </c>
      <c r="O80" s="699">
        <v>0</v>
      </c>
      <c r="P80" s="699">
        <v>0</v>
      </c>
      <c r="Q80" s="699">
        <v>0</v>
      </c>
      <c r="R80" s="699">
        <v>0</v>
      </c>
      <c r="S80" s="699">
        <v>0</v>
      </c>
      <c r="T80" s="699">
        <v>0</v>
      </c>
      <c r="U80" s="699">
        <v>0</v>
      </c>
      <c r="V80" s="699">
        <v>0</v>
      </c>
      <c r="W80" s="699">
        <v>0</v>
      </c>
      <c r="X80" s="699">
        <v>0</v>
      </c>
      <c r="Y80" s="699">
        <v>0</v>
      </c>
      <c r="Z80" s="699">
        <v>0</v>
      </c>
      <c r="AA80" s="699">
        <v>0</v>
      </c>
      <c r="AB80" s="699">
        <v>0</v>
      </c>
      <c r="AC80" s="699">
        <v>0</v>
      </c>
      <c r="AD80" s="699">
        <v>0</v>
      </c>
      <c r="AE80" s="699">
        <v>0</v>
      </c>
      <c r="AF80" s="699">
        <v>0</v>
      </c>
      <c r="AG80" s="699">
        <v>0</v>
      </c>
      <c r="AH80" s="699">
        <v>0</v>
      </c>
      <c r="AI80" s="699">
        <v>0</v>
      </c>
      <c r="AJ80" s="699">
        <v>0</v>
      </c>
      <c r="AK80" s="699">
        <v>0</v>
      </c>
      <c r="AL80" s="699">
        <v>0</v>
      </c>
      <c r="AM80" s="699">
        <v>0</v>
      </c>
      <c r="AN80" s="699">
        <v>0</v>
      </c>
      <c r="AO80" s="700">
        <v>0</v>
      </c>
      <c r="AP80" s="635"/>
      <c r="AQ80" s="698">
        <v>0</v>
      </c>
      <c r="AR80" s="699">
        <v>0</v>
      </c>
      <c r="AS80" s="699">
        <v>96815.44</v>
      </c>
      <c r="AT80" s="699">
        <v>0</v>
      </c>
      <c r="AU80" s="699">
        <v>0</v>
      </c>
      <c r="AV80" s="699">
        <v>0</v>
      </c>
      <c r="AW80" s="699">
        <v>0</v>
      </c>
      <c r="AX80" s="699">
        <v>0</v>
      </c>
      <c r="AY80" s="699">
        <v>0</v>
      </c>
      <c r="AZ80" s="699">
        <v>0</v>
      </c>
      <c r="BA80" s="699">
        <v>0</v>
      </c>
      <c r="BB80" s="699">
        <v>0</v>
      </c>
      <c r="BC80" s="699">
        <v>0</v>
      </c>
      <c r="BD80" s="699">
        <v>0</v>
      </c>
      <c r="BE80" s="699">
        <v>0</v>
      </c>
      <c r="BF80" s="699">
        <v>0</v>
      </c>
      <c r="BG80" s="699">
        <v>0</v>
      </c>
      <c r="BH80" s="699">
        <v>0</v>
      </c>
      <c r="BI80" s="699">
        <v>0</v>
      </c>
      <c r="BJ80" s="699">
        <v>0</v>
      </c>
      <c r="BK80" s="699">
        <v>0</v>
      </c>
      <c r="BL80" s="699">
        <v>0</v>
      </c>
      <c r="BM80" s="699">
        <v>0</v>
      </c>
      <c r="BN80" s="699">
        <v>0</v>
      </c>
      <c r="BO80" s="699">
        <v>0</v>
      </c>
      <c r="BP80" s="699">
        <v>0</v>
      </c>
      <c r="BQ80" s="699">
        <v>0</v>
      </c>
      <c r="BR80" s="699">
        <v>0</v>
      </c>
      <c r="BS80" s="699">
        <v>0</v>
      </c>
      <c r="BT80" s="700">
        <v>0</v>
      </c>
      <c r="BU80" s="165"/>
    </row>
    <row r="81" spans="2:73">
      <c r="B81" s="694" t="s">
        <v>209</v>
      </c>
      <c r="C81" s="694" t="s">
        <v>702</v>
      </c>
      <c r="D81" s="694" t="s">
        <v>710</v>
      </c>
      <c r="E81" s="694" t="s">
        <v>692</v>
      </c>
      <c r="F81" s="694" t="s">
        <v>704</v>
      </c>
      <c r="G81" s="694" t="s">
        <v>700</v>
      </c>
      <c r="H81" s="694">
        <v>2013</v>
      </c>
      <c r="I81" s="646" t="s">
        <v>581</v>
      </c>
      <c r="J81" s="646" t="s">
        <v>597</v>
      </c>
      <c r="K81" s="635"/>
      <c r="L81" s="698">
        <v>0</v>
      </c>
      <c r="M81" s="699">
        <v>0</v>
      </c>
      <c r="N81" s="699">
        <v>35.250706491000003</v>
      </c>
      <c r="O81" s="699">
        <v>35.250706491000003</v>
      </c>
      <c r="P81" s="699">
        <v>35.250706491000003</v>
      </c>
      <c r="Q81" s="699">
        <v>0</v>
      </c>
      <c r="R81" s="699">
        <v>0</v>
      </c>
      <c r="S81" s="699">
        <v>0</v>
      </c>
      <c r="T81" s="699">
        <v>0</v>
      </c>
      <c r="U81" s="699">
        <v>0</v>
      </c>
      <c r="V81" s="699">
        <v>0</v>
      </c>
      <c r="W81" s="699">
        <v>0</v>
      </c>
      <c r="X81" s="699">
        <v>0</v>
      </c>
      <c r="Y81" s="699">
        <v>0</v>
      </c>
      <c r="Z81" s="699">
        <v>0</v>
      </c>
      <c r="AA81" s="699">
        <v>0</v>
      </c>
      <c r="AB81" s="699">
        <v>0</v>
      </c>
      <c r="AC81" s="699">
        <v>0</v>
      </c>
      <c r="AD81" s="699">
        <v>0</v>
      </c>
      <c r="AE81" s="699">
        <v>0</v>
      </c>
      <c r="AF81" s="699">
        <v>0</v>
      </c>
      <c r="AG81" s="699">
        <v>0</v>
      </c>
      <c r="AH81" s="699">
        <v>0</v>
      </c>
      <c r="AI81" s="699">
        <v>0</v>
      </c>
      <c r="AJ81" s="699">
        <v>0</v>
      </c>
      <c r="AK81" s="699">
        <v>0</v>
      </c>
      <c r="AL81" s="699">
        <v>0</v>
      </c>
      <c r="AM81" s="699">
        <v>0</v>
      </c>
      <c r="AN81" s="699">
        <v>0</v>
      </c>
      <c r="AO81" s="700">
        <v>0</v>
      </c>
      <c r="AP81" s="635"/>
      <c r="AQ81" s="698">
        <v>0</v>
      </c>
      <c r="AR81" s="699">
        <v>0</v>
      </c>
      <c r="AS81" s="699">
        <v>193803.07118789799</v>
      </c>
      <c r="AT81" s="699">
        <v>193803.07118789799</v>
      </c>
      <c r="AU81" s="699">
        <v>193803.07118789799</v>
      </c>
      <c r="AV81" s="699">
        <v>193803.07118789799</v>
      </c>
      <c r="AW81" s="699">
        <v>0</v>
      </c>
      <c r="AX81" s="699">
        <v>0</v>
      </c>
      <c r="AY81" s="699">
        <v>0</v>
      </c>
      <c r="AZ81" s="699">
        <v>0</v>
      </c>
      <c r="BA81" s="699">
        <v>0</v>
      </c>
      <c r="BB81" s="699">
        <v>0</v>
      </c>
      <c r="BC81" s="699">
        <v>0</v>
      </c>
      <c r="BD81" s="699">
        <v>0</v>
      </c>
      <c r="BE81" s="699">
        <v>0</v>
      </c>
      <c r="BF81" s="699">
        <v>0</v>
      </c>
      <c r="BG81" s="699">
        <v>0</v>
      </c>
      <c r="BH81" s="699">
        <v>0</v>
      </c>
      <c r="BI81" s="699">
        <v>0</v>
      </c>
      <c r="BJ81" s="699">
        <v>0</v>
      </c>
      <c r="BK81" s="699">
        <v>0</v>
      </c>
      <c r="BL81" s="699">
        <v>0</v>
      </c>
      <c r="BM81" s="699">
        <v>0</v>
      </c>
      <c r="BN81" s="699">
        <v>0</v>
      </c>
      <c r="BO81" s="699">
        <v>0</v>
      </c>
      <c r="BP81" s="699">
        <v>0</v>
      </c>
      <c r="BQ81" s="699">
        <v>0</v>
      </c>
      <c r="BR81" s="699">
        <v>0</v>
      </c>
      <c r="BS81" s="699">
        <v>0</v>
      </c>
      <c r="BT81" s="700">
        <v>0</v>
      </c>
    </row>
    <row r="82" spans="2:73" ht="15.75">
      <c r="B82" s="694" t="s">
        <v>209</v>
      </c>
      <c r="C82" s="694" t="s">
        <v>705</v>
      </c>
      <c r="D82" s="694" t="s">
        <v>13</v>
      </c>
      <c r="E82" s="694" t="s">
        <v>692</v>
      </c>
      <c r="F82" s="694" t="s">
        <v>705</v>
      </c>
      <c r="G82" s="694" t="s">
        <v>700</v>
      </c>
      <c r="H82" s="694">
        <v>2013</v>
      </c>
      <c r="I82" s="646" t="s">
        <v>581</v>
      </c>
      <c r="J82" s="646" t="s">
        <v>597</v>
      </c>
      <c r="K82" s="635"/>
      <c r="L82" s="698">
        <v>0</v>
      </c>
      <c r="M82" s="699">
        <v>0</v>
      </c>
      <c r="N82" s="699">
        <v>92.34</v>
      </c>
      <c r="O82" s="699">
        <v>35.64</v>
      </c>
      <c r="P82" s="699">
        <v>35.64</v>
      </c>
      <c r="Q82" s="699">
        <v>35.64</v>
      </c>
      <c r="R82" s="699">
        <v>0</v>
      </c>
      <c r="S82" s="699">
        <v>0</v>
      </c>
      <c r="T82" s="699">
        <v>0</v>
      </c>
      <c r="U82" s="699">
        <v>0</v>
      </c>
      <c r="V82" s="699">
        <v>0</v>
      </c>
      <c r="W82" s="699">
        <v>0</v>
      </c>
      <c r="X82" s="699">
        <v>0</v>
      </c>
      <c r="Y82" s="699">
        <v>0</v>
      </c>
      <c r="Z82" s="699">
        <v>0</v>
      </c>
      <c r="AA82" s="699">
        <v>0</v>
      </c>
      <c r="AB82" s="699">
        <v>0</v>
      </c>
      <c r="AC82" s="699">
        <v>0</v>
      </c>
      <c r="AD82" s="699">
        <v>0</v>
      </c>
      <c r="AE82" s="699">
        <v>0</v>
      </c>
      <c r="AF82" s="699">
        <v>0</v>
      </c>
      <c r="AG82" s="699">
        <v>0</v>
      </c>
      <c r="AH82" s="699">
        <v>0</v>
      </c>
      <c r="AI82" s="699">
        <v>0</v>
      </c>
      <c r="AJ82" s="699">
        <v>0</v>
      </c>
      <c r="AK82" s="699">
        <v>0</v>
      </c>
      <c r="AL82" s="699">
        <v>0</v>
      </c>
      <c r="AM82" s="699">
        <v>0</v>
      </c>
      <c r="AN82" s="699">
        <v>0</v>
      </c>
      <c r="AO82" s="700">
        <v>0</v>
      </c>
      <c r="AP82" s="635"/>
      <c r="AQ82" s="698">
        <v>0</v>
      </c>
      <c r="AR82" s="699">
        <v>0</v>
      </c>
      <c r="AS82" s="699">
        <v>150984</v>
      </c>
      <c r="AT82" s="699">
        <v>144990</v>
      </c>
      <c r="AU82" s="699">
        <v>144990</v>
      </c>
      <c r="AV82" s="699">
        <v>144990</v>
      </c>
      <c r="AW82" s="699">
        <v>0</v>
      </c>
      <c r="AX82" s="699">
        <v>0</v>
      </c>
      <c r="AY82" s="699">
        <v>0</v>
      </c>
      <c r="AZ82" s="699">
        <v>0</v>
      </c>
      <c r="BA82" s="699">
        <v>0</v>
      </c>
      <c r="BB82" s="699">
        <v>0</v>
      </c>
      <c r="BC82" s="699">
        <v>0</v>
      </c>
      <c r="BD82" s="699">
        <v>0</v>
      </c>
      <c r="BE82" s="699">
        <v>0</v>
      </c>
      <c r="BF82" s="699">
        <v>0</v>
      </c>
      <c r="BG82" s="699">
        <v>0</v>
      </c>
      <c r="BH82" s="699">
        <v>0</v>
      </c>
      <c r="BI82" s="699">
        <v>0</v>
      </c>
      <c r="BJ82" s="699">
        <v>0</v>
      </c>
      <c r="BK82" s="699">
        <v>0</v>
      </c>
      <c r="BL82" s="699">
        <v>0</v>
      </c>
      <c r="BM82" s="699">
        <v>0</v>
      </c>
      <c r="BN82" s="699">
        <v>0</v>
      </c>
      <c r="BO82" s="699">
        <v>0</v>
      </c>
      <c r="BP82" s="699">
        <v>0</v>
      </c>
      <c r="BQ82" s="699">
        <v>0</v>
      </c>
      <c r="BR82" s="699">
        <v>0</v>
      </c>
      <c r="BS82" s="699">
        <v>0</v>
      </c>
      <c r="BT82" s="700">
        <v>0</v>
      </c>
      <c r="BU82" s="165"/>
    </row>
    <row r="83" spans="2:73" ht="15.75">
      <c r="B83" s="694" t="s">
        <v>209</v>
      </c>
      <c r="C83" s="694" t="s">
        <v>699</v>
      </c>
      <c r="D83" s="694" t="s">
        <v>14</v>
      </c>
      <c r="E83" s="694" t="s">
        <v>692</v>
      </c>
      <c r="F83" s="694" t="s">
        <v>29</v>
      </c>
      <c r="G83" s="694" t="s">
        <v>700</v>
      </c>
      <c r="H83" s="694">
        <v>2013</v>
      </c>
      <c r="I83" s="646" t="s">
        <v>581</v>
      </c>
      <c r="J83" s="646" t="s">
        <v>597</v>
      </c>
      <c r="K83" s="635"/>
      <c r="L83" s="698">
        <v>0</v>
      </c>
      <c r="M83" s="699">
        <v>0</v>
      </c>
      <c r="N83" s="699">
        <v>32.586839036999997</v>
      </c>
      <c r="O83" s="699">
        <v>32.121594189</v>
      </c>
      <c r="P83" s="699">
        <v>31.593458121000001</v>
      </c>
      <c r="Q83" s="699">
        <v>29.928734207000002</v>
      </c>
      <c r="R83" s="699">
        <v>29.123848498000001</v>
      </c>
      <c r="S83" s="699">
        <v>28.521396651</v>
      </c>
      <c r="T83" s="699">
        <v>27.263629982000001</v>
      </c>
      <c r="U83" s="699">
        <v>27.263629982000001</v>
      </c>
      <c r="V83" s="699">
        <v>20.406733703</v>
      </c>
      <c r="W83" s="699">
        <v>17.902185033999999</v>
      </c>
      <c r="X83" s="699">
        <v>16.450956937000001</v>
      </c>
      <c r="Y83" s="699">
        <v>16.429351452999999</v>
      </c>
      <c r="Z83" s="699">
        <v>15.153845314</v>
      </c>
      <c r="AA83" s="699">
        <v>15.153845314</v>
      </c>
      <c r="AB83" s="699">
        <v>12.574169550000001</v>
      </c>
      <c r="AC83" s="699">
        <v>12.35159979</v>
      </c>
      <c r="AD83" s="699">
        <v>12.35159979</v>
      </c>
      <c r="AE83" s="699">
        <v>12.35159979</v>
      </c>
      <c r="AF83" s="699">
        <v>12.35159979</v>
      </c>
      <c r="AG83" s="699">
        <v>12.35159979</v>
      </c>
      <c r="AH83" s="699">
        <v>3.5112768929999998</v>
      </c>
      <c r="AI83" s="699">
        <v>0</v>
      </c>
      <c r="AJ83" s="699">
        <v>0</v>
      </c>
      <c r="AK83" s="699">
        <v>0</v>
      </c>
      <c r="AL83" s="699">
        <v>0</v>
      </c>
      <c r="AM83" s="699">
        <v>0</v>
      </c>
      <c r="AN83" s="699">
        <v>0</v>
      </c>
      <c r="AO83" s="700">
        <v>0</v>
      </c>
      <c r="AP83" s="635"/>
      <c r="AQ83" s="698">
        <v>0</v>
      </c>
      <c r="AR83" s="699">
        <v>0</v>
      </c>
      <c r="AS83" s="699">
        <v>345695.490364075</v>
      </c>
      <c r="AT83" s="699">
        <v>336739.22205352801</v>
      </c>
      <c r="AU83" s="699">
        <v>326572.25745391799</v>
      </c>
      <c r="AV83" s="699">
        <v>294525.23500251799</v>
      </c>
      <c r="AW83" s="699">
        <v>278852.36982536298</v>
      </c>
      <c r="AX83" s="699">
        <v>267254.77797126799</v>
      </c>
      <c r="AY83" s="699">
        <v>243041.945482254</v>
      </c>
      <c r="AZ83" s="699">
        <v>241973.566064835</v>
      </c>
      <c r="BA83" s="699">
        <v>109973.82392120401</v>
      </c>
      <c r="BB83" s="699">
        <v>107634.72942352299</v>
      </c>
      <c r="BC83" s="699">
        <v>90476.799140930001</v>
      </c>
      <c r="BD83" s="699">
        <v>74531.499862671</v>
      </c>
      <c r="BE83" s="699">
        <v>70290.881881713998</v>
      </c>
      <c r="BF83" s="699">
        <v>70290.881881713998</v>
      </c>
      <c r="BG83" s="699">
        <v>50092.816085815</v>
      </c>
      <c r="BH83" s="699">
        <v>48257.440063476999</v>
      </c>
      <c r="BI83" s="699">
        <v>48257.440063476999</v>
      </c>
      <c r="BJ83" s="699">
        <v>48257.440063476999</v>
      </c>
      <c r="BK83" s="699">
        <v>48257.440063476999</v>
      </c>
      <c r="BL83" s="699">
        <v>48257.440063476999</v>
      </c>
      <c r="BM83" s="699">
        <v>25886.440063476999</v>
      </c>
      <c r="BN83" s="699">
        <v>0</v>
      </c>
      <c r="BO83" s="699">
        <v>0</v>
      </c>
      <c r="BP83" s="699">
        <v>0</v>
      </c>
      <c r="BQ83" s="699">
        <v>0</v>
      </c>
      <c r="BR83" s="699">
        <v>0</v>
      </c>
      <c r="BS83" s="699">
        <v>0</v>
      </c>
      <c r="BT83" s="700">
        <v>0</v>
      </c>
      <c r="BU83" s="165"/>
    </row>
    <row r="84" spans="2:73" ht="15.75">
      <c r="B84" s="694" t="s">
        <v>209</v>
      </c>
      <c r="C84" s="694" t="s">
        <v>699</v>
      </c>
      <c r="D84" s="694" t="s">
        <v>717</v>
      </c>
      <c r="E84" s="694" t="s">
        <v>692</v>
      </c>
      <c r="F84" s="694" t="s">
        <v>29</v>
      </c>
      <c r="G84" s="694" t="s">
        <v>700</v>
      </c>
      <c r="H84" s="694">
        <v>2013</v>
      </c>
      <c r="I84" s="646" t="s">
        <v>581</v>
      </c>
      <c r="J84" s="646" t="s">
        <v>597</v>
      </c>
      <c r="K84" s="635"/>
      <c r="L84" s="698">
        <v>0</v>
      </c>
      <c r="M84" s="699">
        <v>0</v>
      </c>
      <c r="N84" s="699">
        <v>164.32194618900002</v>
      </c>
      <c r="O84" s="699">
        <v>164.32194618900002</v>
      </c>
      <c r="P84" s="699">
        <v>164.32194618900002</v>
      </c>
      <c r="Q84" s="699">
        <v>164.32194618900002</v>
      </c>
      <c r="R84" s="699">
        <v>164.32194618900002</v>
      </c>
      <c r="S84" s="699">
        <v>164.32194618900002</v>
      </c>
      <c r="T84" s="699">
        <v>164.32194618900002</v>
      </c>
      <c r="U84" s="699">
        <v>164.32194618900002</v>
      </c>
      <c r="V84" s="699">
        <v>164.32194618900002</v>
      </c>
      <c r="W84" s="699">
        <v>164.32194618900002</v>
      </c>
      <c r="X84" s="699">
        <v>164.32194618900002</v>
      </c>
      <c r="Y84" s="699">
        <v>164.32194618900002</v>
      </c>
      <c r="Z84" s="699">
        <v>164.32194618900002</v>
      </c>
      <c r="AA84" s="699">
        <v>164.32194618900002</v>
      </c>
      <c r="AB84" s="699">
        <v>164.32194618900002</v>
      </c>
      <c r="AC84" s="699">
        <v>164.32194618900002</v>
      </c>
      <c r="AD84" s="699">
        <v>164.32194618900002</v>
      </c>
      <c r="AE84" s="699">
        <v>164.32194618900002</v>
      </c>
      <c r="AF84" s="699">
        <v>111.748215723</v>
      </c>
      <c r="AG84" s="699">
        <v>0</v>
      </c>
      <c r="AH84" s="699">
        <v>0</v>
      </c>
      <c r="AI84" s="699">
        <v>0</v>
      </c>
      <c r="AJ84" s="699">
        <v>0</v>
      </c>
      <c r="AK84" s="699">
        <v>0</v>
      </c>
      <c r="AL84" s="699">
        <v>0</v>
      </c>
      <c r="AM84" s="699">
        <v>0</v>
      </c>
      <c r="AN84" s="699">
        <v>0</v>
      </c>
      <c r="AO84" s="700">
        <v>0</v>
      </c>
      <c r="AP84" s="635"/>
      <c r="AQ84" s="698">
        <v>0</v>
      </c>
      <c r="AR84" s="699">
        <v>0</v>
      </c>
      <c r="AS84" s="699">
        <v>263999.02763977001</v>
      </c>
      <c r="AT84" s="699">
        <v>263999.02763977001</v>
      </c>
      <c r="AU84" s="699">
        <v>263999.02763977001</v>
      </c>
      <c r="AV84" s="699">
        <v>263999.02763977001</v>
      </c>
      <c r="AW84" s="699">
        <v>263999.02763977001</v>
      </c>
      <c r="AX84" s="699">
        <v>263999.02763977001</v>
      </c>
      <c r="AY84" s="699">
        <v>263999.02763977001</v>
      </c>
      <c r="AZ84" s="699">
        <v>263999.02763977001</v>
      </c>
      <c r="BA84" s="699">
        <v>263999.02763977001</v>
      </c>
      <c r="BB84" s="699">
        <v>263999.02763977001</v>
      </c>
      <c r="BC84" s="699">
        <v>263999.02763977001</v>
      </c>
      <c r="BD84" s="699">
        <v>263999.02763977001</v>
      </c>
      <c r="BE84" s="699">
        <v>263999.02763977001</v>
      </c>
      <c r="BF84" s="699">
        <v>263999.02763977001</v>
      </c>
      <c r="BG84" s="699">
        <v>263999.02763977001</v>
      </c>
      <c r="BH84" s="699">
        <v>263999.02763977001</v>
      </c>
      <c r="BI84" s="699">
        <v>263999.02763977001</v>
      </c>
      <c r="BJ84" s="699">
        <v>263999.02763977001</v>
      </c>
      <c r="BK84" s="699">
        <v>216984.73677778599</v>
      </c>
      <c r="BL84" s="699">
        <v>0</v>
      </c>
      <c r="BM84" s="699">
        <v>0</v>
      </c>
      <c r="BN84" s="699">
        <v>0</v>
      </c>
      <c r="BO84" s="699">
        <v>0</v>
      </c>
      <c r="BP84" s="699">
        <v>0</v>
      </c>
      <c r="BQ84" s="699">
        <v>0</v>
      </c>
      <c r="BR84" s="699">
        <v>0</v>
      </c>
      <c r="BS84" s="699">
        <v>0</v>
      </c>
      <c r="BT84" s="700">
        <v>0</v>
      </c>
      <c r="BU84" s="165"/>
    </row>
    <row r="85" spans="2:73">
      <c r="B85" s="694" t="s">
        <v>209</v>
      </c>
      <c r="C85" s="694" t="s">
        <v>702</v>
      </c>
      <c r="D85" s="694" t="s">
        <v>712</v>
      </c>
      <c r="E85" s="694" t="s">
        <v>692</v>
      </c>
      <c r="F85" s="694" t="s">
        <v>704</v>
      </c>
      <c r="G85" s="694" t="s">
        <v>701</v>
      </c>
      <c r="H85" s="694">
        <v>2013</v>
      </c>
      <c r="I85" s="646" t="s">
        <v>581</v>
      </c>
      <c r="J85" s="646" t="s">
        <v>597</v>
      </c>
      <c r="K85" s="635"/>
      <c r="L85" s="698">
        <v>0</v>
      </c>
      <c r="M85" s="699">
        <v>0</v>
      </c>
      <c r="N85" s="699">
        <v>8.9600000000000009</v>
      </c>
      <c r="O85" s="699">
        <v>0</v>
      </c>
      <c r="P85" s="699">
        <v>0</v>
      </c>
      <c r="Q85" s="699">
        <v>0</v>
      </c>
      <c r="R85" s="699">
        <v>0</v>
      </c>
      <c r="S85" s="699">
        <v>0</v>
      </c>
      <c r="T85" s="699">
        <v>0</v>
      </c>
      <c r="U85" s="699">
        <v>0</v>
      </c>
      <c r="V85" s="699">
        <v>0</v>
      </c>
      <c r="W85" s="699">
        <v>0</v>
      </c>
      <c r="X85" s="699">
        <v>0</v>
      </c>
      <c r="Y85" s="699">
        <v>0</v>
      </c>
      <c r="Z85" s="699">
        <v>0</v>
      </c>
      <c r="AA85" s="699">
        <v>0</v>
      </c>
      <c r="AB85" s="699">
        <v>0</v>
      </c>
      <c r="AC85" s="699">
        <v>0</v>
      </c>
      <c r="AD85" s="699">
        <v>0</v>
      </c>
      <c r="AE85" s="699">
        <v>0</v>
      </c>
      <c r="AF85" s="699">
        <v>0</v>
      </c>
      <c r="AG85" s="699">
        <v>0</v>
      </c>
      <c r="AH85" s="699">
        <v>0</v>
      </c>
      <c r="AI85" s="699">
        <v>0</v>
      </c>
      <c r="AJ85" s="699">
        <v>0</v>
      </c>
      <c r="AK85" s="699">
        <v>0</v>
      </c>
      <c r="AL85" s="699">
        <v>0</v>
      </c>
      <c r="AM85" s="699">
        <v>0</v>
      </c>
      <c r="AN85" s="699">
        <v>0</v>
      </c>
      <c r="AO85" s="700">
        <v>0</v>
      </c>
      <c r="AP85" s="635"/>
      <c r="AQ85" s="698">
        <v>0</v>
      </c>
      <c r="AR85" s="699">
        <v>0</v>
      </c>
      <c r="AS85" s="699">
        <v>0</v>
      </c>
      <c r="AT85" s="699">
        <v>0</v>
      </c>
      <c r="AU85" s="699">
        <v>0</v>
      </c>
      <c r="AV85" s="699">
        <v>0</v>
      </c>
      <c r="AW85" s="699">
        <v>0</v>
      </c>
      <c r="AX85" s="699">
        <v>0</v>
      </c>
      <c r="AY85" s="699">
        <v>0</v>
      </c>
      <c r="AZ85" s="699">
        <v>0</v>
      </c>
      <c r="BA85" s="699">
        <v>0</v>
      </c>
      <c r="BB85" s="699">
        <v>0</v>
      </c>
      <c r="BC85" s="699">
        <v>0</v>
      </c>
      <c r="BD85" s="699">
        <v>0</v>
      </c>
      <c r="BE85" s="699">
        <v>0</v>
      </c>
      <c r="BF85" s="699">
        <v>0</v>
      </c>
      <c r="BG85" s="699">
        <v>0</v>
      </c>
      <c r="BH85" s="699">
        <v>0</v>
      </c>
      <c r="BI85" s="699">
        <v>0</v>
      </c>
      <c r="BJ85" s="699">
        <v>0</v>
      </c>
      <c r="BK85" s="699">
        <v>0</v>
      </c>
      <c r="BL85" s="699">
        <v>0</v>
      </c>
      <c r="BM85" s="699">
        <v>0</v>
      </c>
      <c r="BN85" s="699">
        <v>0</v>
      </c>
      <c r="BO85" s="699">
        <v>0</v>
      </c>
      <c r="BP85" s="699">
        <v>0</v>
      </c>
      <c r="BQ85" s="699">
        <v>0</v>
      </c>
      <c r="BR85" s="699">
        <v>0</v>
      </c>
      <c r="BS85" s="699">
        <v>0</v>
      </c>
      <c r="BT85" s="700">
        <v>0</v>
      </c>
    </row>
    <row r="86" spans="2:73">
      <c r="B86" s="694" t="s">
        <v>209</v>
      </c>
      <c r="C86" s="694" t="s">
        <v>699</v>
      </c>
      <c r="D86" s="694" t="s">
        <v>712</v>
      </c>
      <c r="E86" s="694" t="s">
        <v>692</v>
      </c>
      <c r="F86" s="694" t="s">
        <v>29</v>
      </c>
      <c r="G86" s="694" t="s">
        <v>701</v>
      </c>
      <c r="H86" s="694">
        <v>2013</v>
      </c>
      <c r="I86" s="646" t="s">
        <v>581</v>
      </c>
      <c r="J86" s="646" t="s">
        <v>597</v>
      </c>
      <c r="K86" s="635"/>
      <c r="L86" s="698">
        <v>0</v>
      </c>
      <c r="M86" s="699">
        <v>0</v>
      </c>
      <c r="N86" s="699">
        <v>293.72430000000003</v>
      </c>
      <c r="O86" s="699">
        <v>0</v>
      </c>
      <c r="P86" s="699">
        <v>0</v>
      </c>
      <c r="Q86" s="699">
        <v>0</v>
      </c>
      <c r="R86" s="699">
        <v>0</v>
      </c>
      <c r="S86" s="699">
        <v>0</v>
      </c>
      <c r="T86" s="699">
        <v>0</v>
      </c>
      <c r="U86" s="699">
        <v>0</v>
      </c>
      <c r="V86" s="699">
        <v>0</v>
      </c>
      <c r="W86" s="699">
        <v>0</v>
      </c>
      <c r="X86" s="699">
        <v>0</v>
      </c>
      <c r="Y86" s="699">
        <v>0</v>
      </c>
      <c r="Z86" s="699">
        <v>0</v>
      </c>
      <c r="AA86" s="699">
        <v>0</v>
      </c>
      <c r="AB86" s="699">
        <v>0</v>
      </c>
      <c r="AC86" s="699">
        <v>0</v>
      </c>
      <c r="AD86" s="699">
        <v>0</v>
      </c>
      <c r="AE86" s="699">
        <v>0</v>
      </c>
      <c r="AF86" s="699">
        <v>0</v>
      </c>
      <c r="AG86" s="699">
        <v>0</v>
      </c>
      <c r="AH86" s="699">
        <v>0</v>
      </c>
      <c r="AI86" s="699">
        <v>0</v>
      </c>
      <c r="AJ86" s="699">
        <v>0</v>
      </c>
      <c r="AK86" s="699">
        <v>0</v>
      </c>
      <c r="AL86" s="699">
        <v>0</v>
      </c>
      <c r="AM86" s="699">
        <v>0</v>
      </c>
      <c r="AN86" s="699">
        <v>0</v>
      </c>
      <c r="AO86" s="700">
        <v>0</v>
      </c>
      <c r="AP86" s="635"/>
      <c r="AQ86" s="698">
        <v>0</v>
      </c>
      <c r="AR86" s="699">
        <v>0</v>
      </c>
      <c r="AS86" s="699">
        <v>0</v>
      </c>
      <c r="AT86" s="699">
        <v>0</v>
      </c>
      <c r="AU86" s="699">
        <v>0</v>
      </c>
      <c r="AV86" s="699">
        <v>0</v>
      </c>
      <c r="AW86" s="699">
        <v>0</v>
      </c>
      <c r="AX86" s="699">
        <v>0</v>
      </c>
      <c r="AY86" s="699">
        <v>0</v>
      </c>
      <c r="AZ86" s="699">
        <v>0</v>
      </c>
      <c r="BA86" s="699">
        <v>0</v>
      </c>
      <c r="BB86" s="699">
        <v>0</v>
      </c>
      <c r="BC86" s="699">
        <v>0</v>
      </c>
      <c r="BD86" s="699">
        <v>0</v>
      </c>
      <c r="BE86" s="699">
        <v>0</v>
      </c>
      <c r="BF86" s="699">
        <v>0</v>
      </c>
      <c r="BG86" s="699">
        <v>0</v>
      </c>
      <c r="BH86" s="699">
        <v>0</v>
      </c>
      <c r="BI86" s="699">
        <v>0</v>
      </c>
      <c r="BJ86" s="699">
        <v>0</v>
      </c>
      <c r="BK86" s="699">
        <v>0</v>
      </c>
      <c r="BL86" s="699">
        <v>0</v>
      </c>
      <c r="BM86" s="699">
        <v>0</v>
      </c>
      <c r="BN86" s="699">
        <v>0</v>
      </c>
      <c r="BO86" s="699">
        <v>0</v>
      </c>
      <c r="BP86" s="699">
        <v>0</v>
      </c>
      <c r="BQ86" s="699">
        <v>0</v>
      </c>
      <c r="BR86" s="699">
        <v>0</v>
      </c>
      <c r="BS86" s="699">
        <v>0</v>
      </c>
      <c r="BT86" s="700">
        <v>0</v>
      </c>
    </row>
    <row r="87" spans="2:73">
      <c r="B87" s="694" t="s">
        <v>209</v>
      </c>
      <c r="C87" s="694" t="s">
        <v>702</v>
      </c>
      <c r="D87" s="694" t="s">
        <v>713</v>
      </c>
      <c r="E87" s="694" t="s">
        <v>692</v>
      </c>
      <c r="F87" s="694" t="s">
        <v>704</v>
      </c>
      <c r="G87" s="694" t="s">
        <v>701</v>
      </c>
      <c r="H87" s="694">
        <v>2013</v>
      </c>
      <c r="I87" s="646" t="s">
        <v>581</v>
      </c>
      <c r="J87" s="646" t="s">
        <v>597</v>
      </c>
      <c r="K87" s="635"/>
      <c r="L87" s="698">
        <v>0</v>
      </c>
      <c r="M87" s="699">
        <v>0</v>
      </c>
      <c r="N87" s="699">
        <v>0</v>
      </c>
      <c r="O87" s="699">
        <v>0</v>
      </c>
      <c r="P87" s="699">
        <v>0</v>
      </c>
      <c r="Q87" s="699">
        <v>0</v>
      </c>
      <c r="R87" s="699">
        <v>0</v>
      </c>
      <c r="S87" s="699">
        <v>0</v>
      </c>
      <c r="T87" s="699">
        <v>0</v>
      </c>
      <c r="U87" s="699">
        <v>0</v>
      </c>
      <c r="V87" s="699">
        <v>0</v>
      </c>
      <c r="W87" s="699">
        <v>0</v>
      </c>
      <c r="X87" s="699">
        <v>0</v>
      </c>
      <c r="Y87" s="699">
        <v>0</v>
      </c>
      <c r="Z87" s="699">
        <v>0</v>
      </c>
      <c r="AA87" s="699">
        <v>0</v>
      </c>
      <c r="AB87" s="699">
        <v>0</v>
      </c>
      <c r="AC87" s="699">
        <v>0</v>
      </c>
      <c r="AD87" s="699">
        <v>0</v>
      </c>
      <c r="AE87" s="699">
        <v>0</v>
      </c>
      <c r="AF87" s="699">
        <v>0</v>
      </c>
      <c r="AG87" s="699">
        <v>0</v>
      </c>
      <c r="AH87" s="699">
        <v>0</v>
      </c>
      <c r="AI87" s="699">
        <v>0</v>
      </c>
      <c r="AJ87" s="699">
        <v>0</v>
      </c>
      <c r="AK87" s="699">
        <v>0</v>
      </c>
      <c r="AL87" s="699">
        <v>0</v>
      </c>
      <c r="AM87" s="699">
        <v>0</v>
      </c>
      <c r="AN87" s="699">
        <v>0</v>
      </c>
      <c r="AO87" s="700">
        <v>0</v>
      </c>
      <c r="AP87" s="635"/>
      <c r="AQ87" s="698">
        <v>0</v>
      </c>
      <c r="AR87" s="699">
        <v>0</v>
      </c>
      <c r="AS87" s="699">
        <v>0</v>
      </c>
      <c r="AT87" s="699">
        <v>0</v>
      </c>
      <c r="AU87" s="699">
        <v>0</v>
      </c>
      <c r="AV87" s="699">
        <v>0</v>
      </c>
      <c r="AW87" s="699">
        <v>0</v>
      </c>
      <c r="AX87" s="699">
        <v>0</v>
      </c>
      <c r="AY87" s="699">
        <v>0</v>
      </c>
      <c r="AZ87" s="699">
        <v>0</v>
      </c>
      <c r="BA87" s="699">
        <v>0</v>
      </c>
      <c r="BB87" s="699">
        <v>0</v>
      </c>
      <c r="BC87" s="699">
        <v>0</v>
      </c>
      <c r="BD87" s="699">
        <v>0</v>
      </c>
      <c r="BE87" s="699">
        <v>0</v>
      </c>
      <c r="BF87" s="699">
        <v>0</v>
      </c>
      <c r="BG87" s="699">
        <v>0</v>
      </c>
      <c r="BH87" s="699">
        <v>0</v>
      </c>
      <c r="BI87" s="699">
        <v>0</v>
      </c>
      <c r="BJ87" s="699">
        <v>0</v>
      </c>
      <c r="BK87" s="699">
        <v>0</v>
      </c>
      <c r="BL87" s="699">
        <v>0</v>
      </c>
      <c r="BM87" s="699">
        <v>0</v>
      </c>
      <c r="BN87" s="699">
        <v>0</v>
      </c>
      <c r="BO87" s="699">
        <v>0</v>
      </c>
      <c r="BP87" s="699">
        <v>0</v>
      </c>
      <c r="BQ87" s="699">
        <v>0</v>
      </c>
      <c r="BR87" s="699">
        <v>0</v>
      </c>
      <c r="BS87" s="699">
        <v>0</v>
      </c>
      <c r="BT87" s="700">
        <v>0</v>
      </c>
    </row>
    <row r="88" spans="2:73">
      <c r="B88" s="694" t="s">
        <v>209</v>
      </c>
      <c r="C88" s="694" t="s">
        <v>699</v>
      </c>
      <c r="D88" s="694" t="s">
        <v>713</v>
      </c>
      <c r="E88" s="694" t="s">
        <v>692</v>
      </c>
      <c r="F88" s="694" t="s">
        <v>29</v>
      </c>
      <c r="G88" s="694" t="s">
        <v>701</v>
      </c>
      <c r="H88" s="694">
        <v>2013</v>
      </c>
      <c r="I88" s="646" t="s">
        <v>581</v>
      </c>
      <c r="J88" s="646" t="s">
        <v>597</v>
      </c>
      <c r="K88" s="635"/>
      <c r="L88" s="698">
        <v>0</v>
      </c>
      <c r="M88" s="699">
        <v>0</v>
      </c>
      <c r="N88" s="699">
        <v>0</v>
      </c>
      <c r="O88" s="699">
        <v>0</v>
      </c>
      <c r="P88" s="699">
        <v>0</v>
      </c>
      <c r="Q88" s="699">
        <v>0</v>
      </c>
      <c r="R88" s="699">
        <v>0</v>
      </c>
      <c r="S88" s="699">
        <v>0</v>
      </c>
      <c r="T88" s="699">
        <v>0</v>
      </c>
      <c r="U88" s="699">
        <v>0</v>
      </c>
      <c r="V88" s="699">
        <v>0</v>
      </c>
      <c r="W88" s="699">
        <v>0</v>
      </c>
      <c r="X88" s="699">
        <v>0</v>
      </c>
      <c r="Y88" s="699">
        <v>0</v>
      </c>
      <c r="Z88" s="699">
        <v>0</v>
      </c>
      <c r="AA88" s="699">
        <v>0</v>
      </c>
      <c r="AB88" s="699">
        <v>0</v>
      </c>
      <c r="AC88" s="699">
        <v>0</v>
      </c>
      <c r="AD88" s="699">
        <v>0</v>
      </c>
      <c r="AE88" s="699">
        <v>0</v>
      </c>
      <c r="AF88" s="699">
        <v>0</v>
      </c>
      <c r="AG88" s="699">
        <v>0</v>
      </c>
      <c r="AH88" s="699">
        <v>0</v>
      </c>
      <c r="AI88" s="699">
        <v>0</v>
      </c>
      <c r="AJ88" s="699">
        <v>0</v>
      </c>
      <c r="AK88" s="699">
        <v>0</v>
      </c>
      <c r="AL88" s="699">
        <v>0</v>
      </c>
      <c r="AM88" s="699">
        <v>0</v>
      </c>
      <c r="AN88" s="699">
        <v>0</v>
      </c>
      <c r="AO88" s="700">
        <v>0</v>
      </c>
      <c r="AP88" s="635"/>
      <c r="AQ88" s="701">
        <v>0</v>
      </c>
      <c r="AR88" s="702">
        <v>0</v>
      </c>
      <c r="AS88" s="702">
        <v>0</v>
      </c>
      <c r="AT88" s="702">
        <v>0</v>
      </c>
      <c r="AU88" s="702">
        <v>0</v>
      </c>
      <c r="AV88" s="702">
        <v>0</v>
      </c>
      <c r="AW88" s="702">
        <v>0</v>
      </c>
      <c r="AX88" s="702">
        <v>0</v>
      </c>
      <c r="AY88" s="702">
        <v>0</v>
      </c>
      <c r="AZ88" s="702">
        <v>0</v>
      </c>
      <c r="BA88" s="702">
        <v>0</v>
      </c>
      <c r="BB88" s="702">
        <v>0</v>
      </c>
      <c r="BC88" s="702">
        <v>0</v>
      </c>
      <c r="BD88" s="702">
        <v>0</v>
      </c>
      <c r="BE88" s="702">
        <v>0</v>
      </c>
      <c r="BF88" s="702">
        <v>0</v>
      </c>
      <c r="BG88" s="702">
        <v>0</v>
      </c>
      <c r="BH88" s="702">
        <v>0</v>
      </c>
      <c r="BI88" s="702">
        <v>0</v>
      </c>
      <c r="BJ88" s="702">
        <v>0</v>
      </c>
      <c r="BK88" s="702">
        <v>0</v>
      </c>
      <c r="BL88" s="702">
        <v>0</v>
      </c>
      <c r="BM88" s="702">
        <v>0</v>
      </c>
      <c r="BN88" s="702">
        <v>0</v>
      </c>
      <c r="BO88" s="702">
        <v>0</v>
      </c>
      <c r="BP88" s="702">
        <v>0</v>
      </c>
      <c r="BQ88" s="702">
        <v>0</v>
      </c>
      <c r="BR88" s="702">
        <v>0</v>
      </c>
      <c r="BS88" s="702">
        <v>0</v>
      </c>
      <c r="BT88" s="703">
        <v>0</v>
      </c>
    </row>
    <row r="89" spans="2:73">
      <c r="B89" s="694" t="s">
        <v>209</v>
      </c>
      <c r="C89" s="694" t="s">
        <v>702</v>
      </c>
      <c r="D89" s="694" t="s">
        <v>22</v>
      </c>
      <c r="E89" s="694" t="s">
        <v>692</v>
      </c>
      <c r="F89" s="694" t="s">
        <v>704</v>
      </c>
      <c r="G89" s="694" t="s">
        <v>700</v>
      </c>
      <c r="H89" s="694">
        <v>2013</v>
      </c>
      <c r="I89" s="646" t="s">
        <v>581</v>
      </c>
      <c r="J89" s="646" t="s">
        <v>597</v>
      </c>
      <c r="K89" s="635"/>
      <c r="L89" s="698">
        <v>0</v>
      </c>
      <c r="M89" s="699">
        <v>0</v>
      </c>
      <c r="N89" s="699">
        <v>230.98080175199999</v>
      </c>
      <c r="O89" s="699">
        <v>223.77291988299999</v>
      </c>
      <c r="P89" s="699">
        <v>217.88258692299999</v>
      </c>
      <c r="Q89" s="699">
        <v>201.386233901</v>
      </c>
      <c r="R89" s="699">
        <v>186.393958481</v>
      </c>
      <c r="S89" s="699">
        <v>185.72877227500001</v>
      </c>
      <c r="T89" s="699">
        <v>185.72877227500001</v>
      </c>
      <c r="U89" s="699">
        <v>185.696842627</v>
      </c>
      <c r="V89" s="699">
        <v>181.13405136200001</v>
      </c>
      <c r="W89" s="699">
        <v>176.28500636199999</v>
      </c>
      <c r="X89" s="699">
        <v>169.184143409</v>
      </c>
      <c r="Y89" s="699">
        <v>168.91939991699999</v>
      </c>
      <c r="Z89" s="699">
        <v>114.608252143</v>
      </c>
      <c r="AA89" s="699">
        <v>59.709586276000003</v>
      </c>
      <c r="AB89" s="699">
        <v>59.709586276000003</v>
      </c>
      <c r="AC89" s="699">
        <v>50.437454459000001</v>
      </c>
      <c r="AD89" s="699">
        <v>12.351109986000001</v>
      </c>
      <c r="AE89" s="699">
        <v>12.351109986000001</v>
      </c>
      <c r="AF89" s="699">
        <v>12.351109986000001</v>
      </c>
      <c r="AG89" s="699">
        <v>12.351109986000001</v>
      </c>
      <c r="AH89" s="699">
        <v>0</v>
      </c>
      <c r="AI89" s="699">
        <v>0</v>
      </c>
      <c r="AJ89" s="699">
        <v>0</v>
      </c>
      <c r="AK89" s="699">
        <v>0</v>
      </c>
      <c r="AL89" s="699">
        <v>0</v>
      </c>
      <c r="AM89" s="699">
        <v>0</v>
      </c>
      <c r="AN89" s="699">
        <v>0</v>
      </c>
      <c r="AO89" s="700">
        <v>0</v>
      </c>
      <c r="AP89" s="635"/>
      <c r="AQ89" s="695">
        <v>0</v>
      </c>
      <c r="AR89" s="696">
        <v>0</v>
      </c>
      <c r="AS89" s="696">
        <v>965813.82789942005</v>
      </c>
      <c r="AT89" s="696">
        <v>943410.53890164697</v>
      </c>
      <c r="AU89" s="696">
        <v>925102.40983188304</v>
      </c>
      <c r="AV89" s="696">
        <v>873829.01622882497</v>
      </c>
      <c r="AW89" s="696">
        <v>827191.92734805902</v>
      </c>
      <c r="AX89" s="696">
        <v>822875.05332622398</v>
      </c>
      <c r="AY89" s="696">
        <v>822875.05332622398</v>
      </c>
      <c r="AZ89" s="696">
        <v>821913.87399065797</v>
      </c>
      <c r="BA89" s="696">
        <v>807224.57488096901</v>
      </c>
      <c r="BB89" s="696">
        <v>775755.61747363699</v>
      </c>
      <c r="BC89" s="696">
        <v>717596.196483379</v>
      </c>
      <c r="BD89" s="696">
        <v>709626.61352211004</v>
      </c>
      <c r="BE89" s="696">
        <v>402627.30236330902</v>
      </c>
      <c r="BF89" s="696">
        <v>231993.16889495699</v>
      </c>
      <c r="BG89" s="696">
        <v>231993.16889495699</v>
      </c>
      <c r="BH89" s="696">
        <v>193303.23482258999</v>
      </c>
      <c r="BI89" s="696">
        <v>34379.894888190996</v>
      </c>
      <c r="BJ89" s="696">
        <v>34379.894888190996</v>
      </c>
      <c r="BK89" s="696">
        <v>34379.894888190996</v>
      </c>
      <c r="BL89" s="696">
        <v>34379.894888190996</v>
      </c>
      <c r="BM89" s="696">
        <v>0</v>
      </c>
      <c r="BN89" s="696">
        <v>0</v>
      </c>
      <c r="BO89" s="696">
        <v>0</v>
      </c>
      <c r="BP89" s="696">
        <v>0</v>
      </c>
      <c r="BQ89" s="696">
        <v>0</v>
      </c>
      <c r="BR89" s="696">
        <v>0</v>
      </c>
      <c r="BS89" s="696">
        <v>0</v>
      </c>
      <c r="BT89" s="697">
        <v>0</v>
      </c>
    </row>
    <row r="90" spans="2:73">
      <c r="B90" s="694" t="s">
        <v>209</v>
      </c>
      <c r="C90" s="694" t="s">
        <v>702</v>
      </c>
      <c r="D90" s="694" t="s">
        <v>714</v>
      </c>
      <c r="E90" s="694" t="s">
        <v>692</v>
      </c>
      <c r="F90" s="694" t="s">
        <v>704</v>
      </c>
      <c r="G90" s="694" t="s">
        <v>700</v>
      </c>
      <c r="H90" s="694">
        <v>2013</v>
      </c>
      <c r="I90" s="646" t="s">
        <v>581</v>
      </c>
      <c r="J90" s="646" t="s">
        <v>590</v>
      </c>
      <c r="K90" s="635"/>
      <c r="L90" s="698">
        <v>0</v>
      </c>
      <c r="M90" s="699">
        <v>0</v>
      </c>
      <c r="N90" s="699">
        <v>13.85708775</v>
      </c>
      <c r="O90" s="699">
        <v>13.85708775</v>
      </c>
      <c r="P90" s="699">
        <v>13.809746277</v>
      </c>
      <c r="Q90" s="699">
        <v>13.567245202000001</v>
      </c>
      <c r="R90" s="699">
        <v>2.049655789</v>
      </c>
      <c r="S90" s="699">
        <v>2.049655789</v>
      </c>
      <c r="T90" s="699">
        <v>2.049655789</v>
      </c>
      <c r="U90" s="699">
        <v>2.049655789</v>
      </c>
      <c r="V90" s="699">
        <v>2.049655789</v>
      </c>
      <c r="W90" s="699">
        <v>2.049655789</v>
      </c>
      <c r="X90" s="699">
        <v>1.8420762449999999</v>
      </c>
      <c r="Y90" s="699">
        <v>1.8420762449999999</v>
      </c>
      <c r="Z90" s="699">
        <v>0</v>
      </c>
      <c r="AA90" s="699">
        <v>0</v>
      </c>
      <c r="AB90" s="699">
        <v>0</v>
      </c>
      <c r="AC90" s="699">
        <v>0</v>
      </c>
      <c r="AD90" s="699">
        <v>0</v>
      </c>
      <c r="AE90" s="699">
        <v>0</v>
      </c>
      <c r="AF90" s="699">
        <v>0</v>
      </c>
      <c r="AG90" s="699">
        <v>0</v>
      </c>
      <c r="AH90" s="699">
        <v>0</v>
      </c>
      <c r="AI90" s="699">
        <v>0</v>
      </c>
      <c r="AJ90" s="699">
        <v>0</v>
      </c>
      <c r="AK90" s="699">
        <v>0</v>
      </c>
      <c r="AL90" s="699">
        <v>0</v>
      </c>
      <c r="AM90" s="699">
        <v>0</v>
      </c>
      <c r="AN90" s="699">
        <v>0</v>
      </c>
      <c r="AO90" s="700">
        <v>0</v>
      </c>
      <c r="AP90" s="635"/>
      <c r="AQ90" s="698">
        <v>0</v>
      </c>
      <c r="AR90" s="699">
        <v>0</v>
      </c>
      <c r="AS90" s="699">
        <v>43953.631271746002</v>
      </c>
      <c r="AT90" s="699">
        <v>43953.631271746002</v>
      </c>
      <c r="AU90" s="699">
        <v>43802.530270214003</v>
      </c>
      <c r="AV90" s="699">
        <v>42980.709700665997</v>
      </c>
      <c r="AW90" s="699">
        <v>7726.7272241230003</v>
      </c>
      <c r="AX90" s="699">
        <v>7726.7272241230003</v>
      </c>
      <c r="AY90" s="699">
        <v>7726.7272241230003</v>
      </c>
      <c r="AZ90" s="699">
        <v>7726.7272241230003</v>
      </c>
      <c r="BA90" s="699">
        <v>7726.7272241230003</v>
      </c>
      <c r="BB90" s="699">
        <v>7726.7272241230003</v>
      </c>
      <c r="BC90" s="699">
        <v>5843.5915754879998</v>
      </c>
      <c r="BD90" s="699">
        <v>5843.5915754879998</v>
      </c>
      <c r="BE90" s="699">
        <v>0</v>
      </c>
      <c r="BF90" s="699">
        <v>0</v>
      </c>
      <c r="BG90" s="699">
        <v>0</v>
      </c>
      <c r="BH90" s="699">
        <v>0</v>
      </c>
      <c r="BI90" s="699">
        <v>0</v>
      </c>
      <c r="BJ90" s="699">
        <v>0</v>
      </c>
      <c r="BK90" s="699">
        <v>0</v>
      </c>
      <c r="BL90" s="699">
        <v>0</v>
      </c>
      <c r="BM90" s="699">
        <v>0</v>
      </c>
      <c r="BN90" s="699">
        <v>0</v>
      </c>
      <c r="BO90" s="699">
        <v>0</v>
      </c>
      <c r="BP90" s="699">
        <v>0</v>
      </c>
      <c r="BQ90" s="699">
        <v>0</v>
      </c>
      <c r="BR90" s="699">
        <v>0</v>
      </c>
      <c r="BS90" s="699">
        <v>0</v>
      </c>
      <c r="BT90" s="700">
        <v>0</v>
      </c>
    </row>
    <row r="91" spans="2:73">
      <c r="B91" s="694" t="s">
        <v>698</v>
      </c>
      <c r="C91" s="694" t="s">
        <v>702</v>
      </c>
      <c r="D91" s="694" t="s">
        <v>722</v>
      </c>
      <c r="E91" s="694" t="s">
        <v>692</v>
      </c>
      <c r="F91" s="694" t="s">
        <v>719</v>
      </c>
      <c r="G91" s="694" t="s">
        <v>701</v>
      </c>
      <c r="H91" s="694">
        <v>2013</v>
      </c>
      <c r="I91" s="646" t="s">
        <v>582</v>
      </c>
      <c r="J91" s="646" t="s">
        <v>590</v>
      </c>
      <c r="K91" s="635"/>
      <c r="L91" s="698">
        <v>0</v>
      </c>
      <c r="M91" s="699">
        <v>0</v>
      </c>
      <c r="N91" s="699">
        <v>0</v>
      </c>
      <c r="O91" s="699">
        <v>7.7494420000000002</v>
      </c>
      <c r="P91" s="699">
        <v>0</v>
      </c>
      <c r="Q91" s="699">
        <v>0</v>
      </c>
      <c r="R91" s="699">
        <v>0</v>
      </c>
      <c r="S91" s="699">
        <v>0</v>
      </c>
      <c r="T91" s="699">
        <v>0</v>
      </c>
      <c r="U91" s="699">
        <v>0</v>
      </c>
      <c r="V91" s="699">
        <v>0</v>
      </c>
      <c r="W91" s="699">
        <v>0</v>
      </c>
      <c r="X91" s="699">
        <v>0</v>
      </c>
      <c r="Y91" s="699">
        <v>0</v>
      </c>
      <c r="Z91" s="699">
        <v>0</v>
      </c>
      <c r="AA91" s="699">
        <v>0</v>
      </c>
      <c r="AB91" s="699">
        <v>0</v>
      </c>
      <c r="AC91" s="699">
        <v>0</v>
      </c>
      <c r="AD91" s="699">
        <v>0</v>
      </c>
      <c r="AE91" s="699">
        <v>0</v>
      </c>
      <c r="AF91" s="699">
        <v>0</v>
      </c>
      <c r="AG91" s="699">
        <v>0</v>
      </c>
      <c r="AH91" s="699">
        <v>0</v>
      </c>
      <c r="AI91" s="699">
        <v>0</v>
      </c>
      <c r="AJ91" s="699">
        <v>0</v>
      </c>
      <c r="AK91" s="699">
        <v>0</v>
      </c>
      <c r="AL91" s="699">
        <v>0</v>
      </c>
      <c r="AM91" s="699">
        <v>0</v>
      </c>
      <c r="AN91" s="699">
        <v>0</v>
      </c>
      <c r="AO91" s="700">
        <v>0</v>
      </c>
      <c r="AP91" s="635"/>
      <c r="AQ91" s="698">
        <v>0</v>
      </c>
      <c r="AR91" s="699">
        <v>0</v>
      </c>
      <c r="AS91" s="699">
        <v>0</v>
      </c>
      <c r="AT91" s="699">
        <v>0</v>
      </c>
      <c r="AU91" s="699">
        <v>0</v>
      </c>
      <c r="AV91" s="699">
        <v>0</v>
      </c>
      <c r="AW91" s="699">
        <v>0</v>
      </c>
      <c r="AX91" s="699">
        <v>0</v>
      </c>
      <c r="AY91" s="699">
        <v>0</v>
      </c>
      <c r="AZ91" s="699">
        <v>0</v>
      </c>
      <c r="BA91" s="699">
        <v>0</v>
      </c>
      <c r="BB91" s="699">
        <v>0</v>
      </c>
      <c r="BC91" s="699">
        <v>0</v>
      </c>
      <c r="BD91" s="699">
        <v>0</v>
      </c>
      <c r="BE91" s="699">
        <v>0</v>
      </c>
      <c r="BF91" s="699">
        <v>0</v>
      </c>
      <c r="BG91" s="699">
        <v>0</v>
      </c>
      <c r="BH91" s="699">
        <v>0</v>
      </c>
      <c r="BI91" s="699">
        <v>0</v>
      </c>
      <c r="BJ91" s="699">
        <v>0</v>
      </c>
      <c r="BK91" s="699">
        <v>0</v>
      </c>
      <c r="BL91" s="699">
        <v>0</v>
      </c>
      <c r="BM91" s="699">
        <v>0</v>
      </c>
      <c r="BN91" s="699">
        <v>0</v>
      </c>
      <c r="BO91" s="699">
        <v>0</v>
      </c>
      <c r="BP91" s="699">
        <v>0</v>
      </c>
      <c r="BQ91" s="699">
        <v>0</v>
      </c>
      <c r="BR91" s="699">
        <v>0</v>
      </c>
      <c r="BS91" s="699">
        <v>0</v>
      </c>
      <c r="BT91" s="700">
        <v>0</v>
      </c>
    </row>
    <row r="92" spans="2:73">
      <c r="B92" s="694" t="s">
        <v>209</v>
      </c>
      <c r="C92" s="694" t="s">
        <v>699</v>
      </c>
      <c r="D92" s="694" t="s">
        <v>4</v>
      </c>
      <c r="E92" s="694" t="s">
        <v>692</v>
      </c>
      <c r="F92" s="694" t="s">
        <v>29</v>
      </c>
      <c r="G92" s="694" t="s">
        <v>700</v>
      </c>
      <c r="H92" s="694">
        <v>2013</v>
      </c>
      <c r="I92" s="646" t="s">
        <v>582</v>
      </c>
      <c r="J92" s="646" t="s">
        <v>590</v>
      </c>
      <c r="K92" s="635"/>
      <c r="L92" s="698">
        <v>0</v>
      </c>
      <c r="M92" s="699">
        <v>0</v>
      </c>
      <c r="N92" s="699">
        <v>1.0999999999999999E-2</v>
      </c>
      <c r="O92" s="699">
        <v>1.0999999999999999E-2</v>
      </c>
      <c r="P92" s="699">
        <v>0.01</v>
      </c>
      <c r="Q92" s="699">
        <v>8.9999999999999993E-3</v>
      </c>
      <c r="R92" s="699">
        <v>8.9999999999999993E-3</v>
      </c>
      <c r="S92" s="699">
        <v>8.9999999999999993E-3</v>
      </c>
      <c r="T92" s="699">
        <v>8.9999999999999993E-3</v>
      </c>
      <c r="U92" s="699">
        <v>8.9999999999999993E-3</v>
      </c>
      <c r="V92" s="699">
        <v>8.0000000000000002E-3</v>
      </c>
      <c r="W92" s="699">
        <v>8.0000000000000002E-3</v>
      </c>
      <c r="X92" s="699">
        <v>6.0000000000000001E-3</v>
      </c>
      <c r="Y92" s="699">
        <v>6.0000000000000001E-3</v>
      </c>
      <c r="Z92" s="699">
        <v>6.0000000000000001E-3</v>
      </c>
      <c r="AA92" s="699">
        <v>6.0000000000000001E-3</v>
      </c>
      <c r="AB92" s="699">
        <v>6.0000000000000001E-3</v>
      </c>
      <c r="AC92" s="699">
        <v>6.0000000000000001E-3</v>
      </c>
      <c r="AD92" s="699">
        <v>3.0000000000000001E-3</v>
      </c>
      <c r="AE92" s="699">
        <v>3.0000000000000001E-3</v>
      </c>
      <c r="AF92" s="699">
        <v>3.0000000000000001E-3</v>
      </c>
      <c r="AG92" s="699">
        <v>3.0000000000000001E-3</v>
      </c>
      <c r="AH92" s="699">
        <v>0</v>
      </c>
      <c r="AI92" s="699">
        <v>0</v>
      </c>
      <c r="AJ92" s="699">
        <v>0</v>
      </c>
      <c r="AK92" s="699">
        <v>0</v>
      </c>
      <c r="AL92" s="699">
        <v>0</v>
      </c>
      <c r="AM92" s="699">
        <v>0</v>
      </c>
      <c r="AN92" s="699">
        <v>0</v>
      </c>
      <c r="AO92" s="700">
        <v>0</v>
      </c>
      <c r="AP92" s="635"/>
      <c r="AQ92" s="698">
        <v>0</v>
      </c>
      <c r="AR92" s="699">
        <v>0</v>
      </c>
      <c r="AS92" s="699">
        <v>154</v>
      </c>
      <c r="AT92" s="699">
        <v>154</v>
      </c>
      <c r="AU92" s="699">
        <v>147</v>
      </c>
      <c r="AV92" s="699">
        <v>127</v>
      </c>
      <c r="AW92" s="699">
        <v>127</v>
      </c>
      <c r="AX92" s="699">
        <v>127</v>
      </c>
      <c r="AY92" s="699">
        <v>127</v>
      </c>
      <c r="AZ92" s="699">
        <v>127</v>
      </c>
      <c r="BA92" s="699">
        <v>106</v>
      </c>
      <c r="BB92" s="699">
        <v>106</v>
      </c>
      <c r="BC92" s="699">
        <v>101</v>
      </c>
      <c r="BD92" s="699">
        <v>101</v>
      </c>
      <c r="BE92" s="699">
        <v>101</v>
      </c>
      <c r="BF92" s="699">
        <v>101</v>
      </c>
      <c r="BG92" s="699">
        <v>101</v>
      </c>
      <c r="BH92" s="699">
        <v>101</v>
      </c>
      <c r="BI92" s="699">
        <v>53</v>
      </c>
      <c r="BJ92" s="699">
        <v>53</v>
      </c>
      <c r="BK92" s="699">
        <v>53</v>
      </c>
      <c r="BL92" s="699">
        <v>53</v>
      </c>
      <c r="BM92" s="699">
        <v>0</v>
      </c>
      <c r="BN92" s="699">
        <v>0</v>
      </c>
      <c r="BO92" s="699">
        <v>0</v>
      </c>
      <c r="BP92" s="699">
        <v>0</v>
      </c>
      <c r="BQ92" s="699">
        <v>0</v>
      </c>
      <c r="BR92" s="699">
        <v>0</v>
      </c>
      <c r="BS92" s="699">
        <v>0</v>
      </c>
      <c r="BT92" s="700">
        <v>0</v>
      </c>
    </row>
    <row r="93" spans="2:73">
      <c r="B93" s="694" t="s">
        <v>209</v>
      </c>
      <c r="C93" s="694" t="s">
        <v>702</v>
      </c>
      <c r="D93" s="694" t="s">
        <v>20</v>
      </c>
      <c r="E93" s="694" t="s">
        <v>692</v>
      </c>
      <c r="F93" s="694" t="s">
        <v>719</v>
      </c>
      <c r="G93" s="694" t="s">
        <v>700</v>
      </c>
      <c r="H93" s="694">
        <v>2013</v>
      </c>
      <c r="I93" s="646" t="s">
        <v>582</v>
      </c>
      <c r="J93" s="646" t="s">
        <v>590</v>
      </c>
      <c r="K93" s="635"/>
      <c r="L93" s="698">
        <v>0</v>
      </c>
      <c r="M93" s="699">
        <v>0</v>
      </c>
      <c r="N93" s="699">
        <v>2.3380121E-2</v>
      </c>
      <c r="O93" s="699">
        <v>2.3380121E-2</v>
      </c>
      <c r="P93" s="699">
        <v>2.3380121E-2</v>
      </c>
      <c r="Q93" s="699">
        <v>2.3380121E-2</v>
      </c>
      <c r="R93" s="699">
        <v>0</v>
      </c>
      <c r="S93" s="699">
        <v>0</v>
      </c>
      <c r="T93" s="699">
        <v>0</v>
      </c>
      <c r="U93" s="699">
        <v>0</v>
      </c>
      <c r="V93" s="699">
        <v>0</v>
      </c>
      <c r="W93" s="699">
        <v>0</v>
      </c>
      <c r="X93" s="699">
        <v>0</v>
      </c>
      <c r="Y93" s="699">
        <v>0</v>
      </c>
      <c r="Z93" s="699">
        <v>0</v>
      </c>
      <c r="AA93" s="699">
        <v>0</v>
      </c>
      <c r="AB93" s="699">
        <v>0</v>
      </c>
      <c r="AC93" s="699">
        <v>0</v>
      </c>
      <c r="AD93" s="699">
        <v>0</v>
      </c>
      <c r="AE93" s="699">
        <v>0</v>
      </c>
      <c r="AF93" s="699">
        <v>0</v>
      </c>
      <c r="AG93" s="699">
        <v>0</v>
      </c>
      <c r="AH93" s="699">
        <v>0</v>
      </c>
      <c r="AI93" s="699">
        <v>0</v>
      </c>
      <c r="AJ93" s="699">
        <v>0</v>
      </c>
      <c r="AK93" s="699">
        <v>0</v>
      </c>
      <c r="AL93" s="699">
        <v>0</v>
      </c>
      <c r="AM93" s="699">
        <v>0</v>
      </c>
      <c r="AN93" s="699">
        <v>0</v>
      </c>
      <c r="AO93" s="700">
        <v>0</v>
      </c>
      <c r="AP93" s="635"/>
      <c r="AQ93" s="698">
        <v>0</v>
      </c>
      <c r="AR93" s="699">
        <v>0</v>
      </c>
      <c r="AS93" s="699">
        <v>128.54037959999999</v>
      </c>
      <c r="AT93" s="699">
        <v>128.54037959999999</v>
      </c>
      <c r="AU93" s="699">
        <v>128.54037959999999</v>
      </c>
      <c r="AV93" s="699">
        <v>128.54037959999999</v>
      </c>
      <c r="AW93" s="699">
        <v>0</v>
      </c>
      <c r="AX93" s="699">
        <v>0</v>
      </c>
      <c r="AY93" s="699">
        <v>0</v>
      </c>
      <c r="AZ93" s="699">
        <v>0</v>
      </c>
      <c r="BA93" s="699">
        <v>0</v>
      </c>
      <c r="BB93" s="699">
        <v>0</v>
      </c>
      <c r="BC93" s="699">
        <v>0</v>
      </c>
      <c r="BD93" s="699">
        <v>0</v>
      </c>
      <c r="BE93" s="699">
        <v>0</v>
      </c>
      <c r="BF93" s="699">
        <v>0</v>
      </c>
      <c r="BG93" s="699">
        <v>0</v>
      </c>
      <c r="BH93" s="699">
        <v>0</v>
      </c>
      <c r="BI93" s="699">
        <v>0</v>
      </c>
      <c r="BJ93" s="699">
        <v>0</v>
      </c>
      <c r="BK93" s="699">
        <v>0</v>
      </c>
      <c r="BL93" s="699">
        <v>0</v>
      </c>
      <c r="BM93" s="699">
        <v>0</v>
      </c>
      <c r="BN93" s="699">
        <v>0</v>
      </c>
      <c r="BO93" s="699">
        <v>0</v>
      </c>
      <c r="BP93" s="699">
        <v>0</v>
      </c>
      <c r="BQ93" s="699">
        <v>0</v>
      </c>
      <c r="BR93" s="699">
        <v>0</v>
      </c>
      <c r="BS93" s="699">
        <v>0</v>
      </c>
      <c r="BT93" s="700">
        <v>0</v>
      </c>
    </row>
    <row r="94" spans="2:73">
      <c r="B94" s="694" t="s">
        <v>698</v>
      </c>
      <c r="C94" s="694" t="s">
        <v>705</v>
      </c>
      <c r="D94" s="694" t="s">
        <v>724</v>
      </c>
      <c r="E94" s="694" t="s">
        <v>692</v>
      </c>
      <c r="F94" s="694" t="s">
        <v>705</v>
      </c>
      <c r="G94" s="694" t="s">
        <v>700</v>
      </c>
      <c r="H94" s="694">
        <v>2013</v>
      </c>
      <c r="I94" s="646" t="s">
        <v>582</v>
      </c>
      <c r="J94" s="646" t="s">
        <v>590</v>
      </c>
      <c r="K94" s="635"/>
      <c r="L94" s="698">
        <v>0</v>
      </c>
      <c r="M94" s="699">
        <v>0</v>
      </c>
      <c r="N94" s="699">
        <v>38.423699999999997</v>
      </c>
      <c r="O94" s="699">
        <v>35.273699999999998</v>
      </c>
      <c r="P94" s="699">
        <v>35.273699999999998</v>
      </c>
      <c r="Q94" s="699">
        <v>35.273699999999998</v>
      </c>
      <c r="R94" s="699">
        <v>70.913700000000006</v>
      </c>
      <c r="S94" s="699">
        <v>70.913700000000006</v>
      </c>
      <c r="T94" s="699">
        <v>70.913700000000006</v>
      </c>
      <c r="U94" s="699">
        <v>70.913700000000006</v>
      </c>
      <c r="V94" s="699">
        <v>70.913700000000006</v>
      </c>
      <c r="W94" s="699">
        <v>70.913700000000006</v>
      </c>
      <c r="X94" s="699">
        <v>0.71819999999999995</v>
      </c>
      <c r="Y94" s="699">
        <v>0.71819999999999995</v>
      </c>
      <c r="Z94" s="699">
        <v>0</v>
      </c>
      <c r="AA94" s="699">
        <v>0</v>
      </c>
      <c r="AB94" s="699">
        <v>0</v>
      </c>
      <c r="AC94" s="699">
        <v>0</v>
      </c>
      <c r="AD94" s="699">
        <v>0</v>
      </c>
      <c r="AE94" s="699">
        <v>0</v>
      </c>
      <c r="AF94" s="699">
        <v>0</v>
      </c>
      <c r="AG94" s="699">
        <v>0</v>
      </c>
      <c r="AH94" s="699">
        <v>0</v>
      </c>
      <c r="AI94" s="699">
        <v>0</v>
      </c>
      <c r="AJ94" s="699">
        <v>0</v>
      </c>
      <c r="AK94" s="699">
        <v>0</v>
      </c>
      <c r="AL94" s="699">
        <v>0</v>
      </c>
      <c r="AM94" s="699">
        <v>0</v>
      </c>
      <c r="AN94" s="699">
        <v>0</v>
      </c>
      <c r="AO94" s="700">
        <v>0</v>
      </c>
      <c r="AP94" s="635"/>
      <c r="AQ94" s="698">
        <v>0</v>
      </c>
      <c r="AR94" s="699">
        <v>0</v>
      </c>
      <c r="AS94" s="699">
        <v>16481.7</v>
      </c>
      <c r="AT94" s="699">
        <v>22475.7</v>
      </c>
      <c r="AU94" s="699">
        <v>22475.7</v>
      </c>
      <c r="AV94" s="699">
        <v>22475.7</v>
      </c>
      <c r="AW94" s="699">
        <v>167465.70000000001</v>
      </c>
      <c r="AX94" s="699">
        <v>166282.20000000001</v>
      </c>
      <c r="AY94" s="699">
        <v>166282.20000000001</v>
      </c>
      <c r="AZ94" s="699">
        <v>166282.20000000001</v>
      </c>
      <c r="BA94" s="699">
        <v>166282.20000000001</v>
      </c>
      <c r="BB94" s="699">
        <v>166282.20000000001</v>
      </c>
      <c r="BC94" s="699">
        <v>6622.2</v>
      </c>
      <c r="BD94" s="699">
        <v>6622.2</v>
      </c>
      <c r="BE94" s="699">
        <v>0</v>
      </c>
      <c r="BF94" s="699">
        <v>0</v>
      </c>
      <c r="BG94" s="699">
        <v>0</v>
      </c>
      <c r="BH94" s="699">
        <v>0</v>
      </c>
      <c r="BI94" s="699">
        <v>0</v>
      </c>
      <c r="BJ94" s="699">
        <v>0</v>
      </c>
      <c r="BK94" s="699">
        <v>0</v>
      </c>
      <c r="BL94" s="699">
        <v>0</v>
      </c>
      <c r="BM94" s="699">
        <v>0</v>
      </c>
      <c r="BN94" s="699">
        <v>0</v>
      </c>
      <c r="BO94" s="699">
        <v>0</v>
      </c>
      <c r="BP94" s="699">
        <v>0</v>
      </c>
      <c r="BQ94" s="699">
        <v>0</v>
      </c>
      <c r="BR94" s="699">
        <v>0</v>
      </c>
      <c r="BS94" s="699">
        <v>0</v>
      </c>
      <c r="BT94" s="700">
        <v>0</v>
      </c>
    </row>
    <row r="95" spans="2:73">
      <c r="B95" s="694" t="s">
        <v>209</v>
      </c>
      <c r="C95" s="694" t="s">
        <v>699</v>
      </c>
      <c r="D95" s="694" t="s">
        <v>3</v>
      </c>
      <c r="E95" s="694" t="s">
        <v>692</v>
      </c>
      <c r="F95" s="694" t="s">
        <v>29</v>
      </c>
      <c r="G95" s="694" t="s">
        <v>701</v>
      </c>
      <c r="H95" s="694">
        <v>2013</v>
      </c>
      <c r="I95" s="646" t="s">
        <v>582</v>
      </c>
      <c r="J95" s="646" t="s">
        <v>590</v>
      </c>
      <c r="K95" s="635"/>
      <c r="L95" s="698">
        <v>0</v>
      </c>
      <c r="M95" s="699">
        <v>0</v>
      </c>
      <c r="N95" s="699">
        <v>3.9861615290000003</v>
      </c>
      <c r="O95" s="699">
        <v>3.9861615290000003</v>
      </c>
      <c r="P95" s="699">
        <v>3.9861615290000003</v>
      </c>
      <c r="Q95" s="699">
        <v>3.9861615290000003</v>
      </c>
      <c r="R95" s="699">
        <v>3.9861615290000003</v>
      </c>
      <c r="S95" s="699">
        <v>3.9861615290000003</v>
      </c>
      <c r="T95" s="699">
        <v>3.9861615290000003</v>
      </c>
      <c r="U95" s="699">
        <v>3.9861615290000003</v>
      </c>
      <c r="V95" s="699">
        <v>3.9861615290000003</v>
      </c>
      <c r="W95" s="699">
        <v>3.9861615290000003</v>
      </c>
      <c r="X95" s="699">
        <v>3.9861615290000003</v>
      </c>
      <c r="Y95" s="699">
        <v>3.9861615290000003</v>
      </c>
      <c r="Z95" s="699">
        <v>3.9861615290000003</v>
      </c>
      <c r="AA95" s="699">
        <v>3.9861615290000003</v>
      </c>
      <c r="AB95" s="699">
        <v>3.9861615290000003</v>
      </c>
      <c r="AC95" s="699">
        <v>3.9861615290000003</v>
      </c>
      <c r="AD95" s="699">
        <v>3.9861615290000003</v>
      </c>
      <c r="AE95" s="699">
        <v>3.9861615290000003</v>
      </c>
      <c r="AF95" s="699">
        <v>3.1552437379999998</v>
      </c>
      <c r="AG95" s="699">
        <v>0</v>
      </c>
      <c r="AH95" s="699">
        <v>0</v>
      </c>
      <c r="AI95" s="699">
        <v>0</v>
      </c>
      <c r="AJ95" s="699">
        <v>0</v>
      </c>
      <c r="AK95" s="699">
        <v>0</v>
      </c>
      <c r="AL95" s="699">
        <v>0</v>
      </c>
      <c r="AM95" s="699">
        <v>0</v>
      </c>
      <c r="AN95" s="699">
        <v>0</v>
      </c>
      <c r="AO95" s="700">
        <v>0</v>
      </c>
      <c r="AP95" s="635"/>
      <c r="AQ95" s="698">
        <v>0</v>
      </c>
      <c r="AR95" s="699">
        <v>0</v>
      </c>
      <c r="AS95" s="699">
        <v>6869.6797703000011</v>
      </c>
      <c r="AT95" s="699">
        <v>6869.6797703000011</v>
      </c>
      <c r="AU95" s="699">
        <v>6869.6797703000011</v>
      </c>
      <c r="AV95" s="699">
        <v>6869.6797703000011</v>
      </c>
      <c r="AW95" s="699">
        <v>6869.6797703000011</v>
      </c>
      <c r="AX95" s="699">
        <v>6869.6797703000011</v>
      </c>
      <c r="AY95" s="699">
        <v>6869.6797703000011</v>
      </c>
      <c r="AZ95" s="699">
        <v>6869.6797703000011</v>
      </c>
      <c r="BA95" s="699">
        <v>6869.6797703000011</v>
      </c>
      <c r="BB95" s="699">
        <v>6869.6797703000011</v>
      </c>
      <c r="BC95" s="699">
        <v>6869.6797703000011</v>
      </c>
      <c r="BD95" s="699">
        <v>6869.6797703000011</v>
      </c>
      <c r="BE95" s="699">
        <v>6869.6797703000011</v>
      </c>
      <c r="BF95" s="699">
        <v>6869.6797703000011</v>
      </c>
      <c r="BG95" s="699">
        <v>6869.6797703000011</v>
      </c>
      <c r="BH95" s="699">
        <v>6869.6797703000011</v>
      </c>
      <c r="BI95" s="699">
        <v>6869.6797703000011</v>
      </c>
      <c r="BJ95" s="699">
        <v>6869.6797703000011</v>
      </c>
      <c r="BK95" s="699">
        <v>6126.6278620000003</v>
      </c>
      <c r="BL95" s="699">
        <v>0</v>
      </c>
      <c r="BM95" s="699">
        <v>0</v>
      </c>
      <c r="BN95" s="699">
        <v>0</v>
      </c>
      <c r="BO95" s="699">
        <v>0</v>
      </c>
      <c r="BP95" s="699">
        <v>0</v>
      </c>
      <c r="BQ95" s="699">
        <v>0</v>
      </c>
      <c r="BR95" s="699">
        <v>0</v>
      </c>
      <c r="BS95" s="699">
        <v>0</v>
      </c>
      <c r="BT95" s="700">
        <v>0</v>
      </c>
    </row>
    <row r="96" spans="2:73">
      <c r="B96" s="694" t="s">
        <v>698</v>
      </c>
      <c r="C96" s="694" t="s">
        <v>699</v>
      </c>
      <c r="D96" s="694" t="s">
        <v>42</v>
      </c>
      <c r="E96" s="694" t="s">
        <v>692</v>
      </c>
      <c r="F96" s="694" t="s">
        <v>29</v>
      </c>
      <c r="G96" s="694" t="s">
        <v>701</v>
      </c>
      <c r="H96" s="694">
        <v>2013</v>
      </c>
      <c r="I96" s="646" t="s">
        <v>582</v>
      </c>
      <c r="J96" s="646" t="s">
        <v>590</v>
      </c>
      <c r="K96" s="635"/>
      <c r="L96" s="698">
        <v>0</v>
      </c>
      <c r="M96" s="699">
        <v>0</v>
      </c>
      <c r="N96" s="699">
        <v>0</v>
      </c>
      <c r="O96" s="699">
        <v>242.36240000000001</v>
      </c>
      <c r="P96" s="699">
        <v>0</v>
      </c>
      <c r="Q96" s="699">
        <v>0</v>
      </c>
      <c r="R96" s="699">
        <v>0</v>
      </c>
      <c r="S96" s="699">
        <v>0</v>
      </c>
      <c r="T96" s="699">
        <v>0</v>
      </c>
      <c r="U96" s="699">
        <v>0</v>
      </c>
      <c r="V96" s="699">
        <v>0</v>
      </c>
      <c r="W96" s="699">
        <v>0</v>
      </c>
      <c r="X96" s="699">
        <v>0</v>
      </c>
      <c r="Y96" s="699">
        <v>0</v>
      </c>
      <c r="Z96" s="699">
        <v>0</v>
      </c>
      <c r="AA96" s="699">
        <v>0</v>
      </c>
      <c r="AB96" s="699">
        <v>0</v>
      </c>
      <c r="AC96" s="699">
        <v>0</v>
      </c>
      <c r="AD96" s="699">
        <v>0</v>
      </c>
      <c r="AE96" s="699">
        <v>0</v>
      </c>
      <c r="AF96" s="699">
        <v>0</v>
      </c>
      <c r="AG96" s="699">
        <v>0</v>
      </c>
      <c r="AH96" s="699">
        <v>0</v>
      </c>
      <c r="AI96" s="699">
        <v>0</v>
      </c>
      <c r="AJ96" s="699">
        <v>0</v>
      </c>
      <c r="AK96" s="699">
        <v>0</v>
      </c>
      <c r="AL96" s="699">
        <v>0</v>
      </c>
      <c r="AM96" s="699">
        <v>0</v>
      </c>
      <c r="AN96" s="699">
        <v>0</v>
      </c>
      <c r="AO96" s="700">
        <v>0</v>
      </c>
      <c r="AP96" s="635"/>
      <c r="AQ96" s="698">
        <v>0</v>
      </c>
      <c r="AR96" s="699">
        <v>0</v>
      </c>
      <c r="AS96" s="699">
        <v>0</v>
      </c>
      <c r="AT96" s="699">
        <v>0</v>
      </c>
      <c r="AU96" s="699">
        <v>0</v>
      </c>
      <c r="AV96" s="699">
        <v>0</v>
      </c>
      <c r="AW96" s="699">
        <v>0</v>
      </c>
      <c r="AX96" s="699">
        <v>0</v>
      </c>
      <c r="AY96" s="699">
        <v>0</v>
      </c>
      <c r="AZ96" s="699">
        <v>0</v>
      </c>
      <c r="BA96" s="699">
        <v>0</v>
      </c>
      <c r="BB96" s="699">
        <v>0</v>
      </c>
      <c r="BC96" s="699">
        <v>0</v>
      </c>
      <c r="BD96" s="699">
        <v>0</v>
      </c>
      <c r="BE96" s="699">
        <v>0</v>
      </c>
      <c r="BF96" s="699">
        <v>0</v>
      </c>
      <c r="BG96" s="699">
        <v>0</v>
      </c>
      <c r="BH96" s="699">
        <v>0</v>
      </c>
      <c r="BI96" s="699">
        <v>0</v>
      </c>
      <c r="BJ96" s="699">
        <v>0</v>
      </c>
      <c r="BK96" s="699">
        <v>0</v>
      </c>
      <c r="BL96" s="699">
        <v>0</v>
      </c>
      <c r="BM96" s="699">
        <v>0</v>
      </c>
      <c r="BN96" s="699">
        <v>0</v>
      </c>
      <c r="BO96" s="699">
        <v>0</v>
      </c>
      <c r="BP96" s="699">
        <v>0</v>
      </c>
      <c r="BQ96" s="699">
        <v>0</v>
      </c>
      <c r="BR96" s="699">
        <v>0</v>
      </c>
      <c r="BS96" s="699">
        <v>0</v>
      </c>
      <c r="BT96" s="700">
        <v>0</v>
      </c>
    </row>
    <row r="97" spans="2:73">
      <c r="B97" s="694" t="s">
        <v>209</v>
      </c>
      <c r="C97" s="694" t="s">
        <v>702</v>
      </c>
      <c r="D97" s="694" t="s">
        <v>22</v>
      </c>
      <c r="E97" s="694" t="s">
        <v>692</v>
      </c>
      <c r="F97" s="694" t="s">
        <v>719</v>
      </c>
      <c r="G97" s="694" t="s">
        <v>700</v>
      </c>
      <c r="H97" s="694">
        <v>2013</v>
      </c>
      <c r="I97" s="646" t="s">
        <v>582</v>
      </c>
      <c r="J97" s="646" t="s">
        <v>590</v>
      </c>
      <c r="K97" s="635"/>
      <c r="L97" s="698">
        <v>0</v>
      </c>
      <c r="M97" s="699">
        <v>0</v>
      </c>
      <c r="N97" s="699">
        <v>26.180815129999999</v>
      </c>
      <c r="O97" s="699">
        <v>25.232270450000001</v>
      </c>
      <c r="P97" s="699">
        <v>22.673440979999999</v>
      </c>
      <c r="Q97" s="699">
        <v>20.1636436</v>
      </c>
      <c r="R97" s="699">
        <v>19.540894949999998</v>
      </c>
      <c r="S97" s="699">
        <v>19.485403819999998</v>
      </c>
      <c r="T97" s="699">
        <v>19.485403819999998</v>
      </c>
      <c r="U97" s="699">
        <v>19.485403819999998</v>
      </c>
      <c r="V97" s="699">
        <v>19.485403819999998</v>
      </c>
      <c r="W97" s="699">
        <v>19.08088704</v>
      </c>
      <c r="X97" s="699">
        <v>18.030246760000001</v>
      </c>
      <c r="Y97" s="699">
        <v>18.030246760000001</v>
      </c>
      <c r="Z97" s="699">
        <v>15.93797369</v>
      </c>
      <c r="AA97" s="699">
        <v>1.8855558429999999</v>
      </c>
      <c r="AB97" s="699">
        <v>1.8855558429999999</v>
      </c>
      <c r="AC97" s="699">
        <v>1.5163902</v>
      </c>
      <c r="AD97" s="699">
        <v>0</v>
      </c>
      <c r="AE97" s="699">
        <v>0</v>
      </c>
      <c r="AF97" s="699">
        <v>0</v>
      </c>
      <c r="AG97" s="699">
        <v>0</v>
      </c>
      <c r="AH97" s="699">
        <v>0</v>
      </c>
      <c r="AI97" s="699">
        <v>0</v>
      </c>
      <c r="AJ97" s="699">
        <v>0</v>
      </c>
      <c r="AK97" s="699">
        <v>0</v>
      </c>
      <c r="AL97" s="699">
        <v>0</v>
      </c>
      <c r="AM97" s="699">
        <v>0</v>
      </c>
      <c r="AN97" s="699">
        <v>0</v>
      </c>
      <c r="AO97" s="700">
        <v>0</v>
      </c>
      <c r="AP97" s="635"/>
      <c r="AQ97" s="698">
        <v>0</v>
      </c>
      <c r="AR97" s="699">
        <v>0</v>
      </c>
      <c r="AS97" s="699">
        <v>114259.5655</v>
      </c>
      <c r="AT97" s="699">
        <v>110928.22139999999</v>
      </c>
      <c r="AU97" s="699">
        <v>101941.4635</v>
      </c>
      <c r="AV97" s="699">
        <v>93126.909180000002</v>
      </c>
      <c r="AW97" s="699">
        <v>90939.779720000006</v>
      </c>
      <c r="AX97" s="699">
        <v>90525.098299999998</v>
      </c>
      <c r="AY97" s="699">
        <v>90525.098299999998</v>
      </c>
      <c r="AZ97" s="699">
        <v>90525.098299999998</v>
      </c>
      <c r="BA97" s="699">
        <v>90525.098299999998</v>
      </c>
      <c r="BB97" s="699">
        <v>87502.172059999997</v>
      </c>
      <c r="BC97" s="699">
        <v>77076.968890000004</v>
      </c>
      <c r="BD97" s="699">
        <v>77076.968890000004</v>
      </c>
      <c r="BE97" s="699">
        <v>64166.826079999992</v>
      </c>
      <c r="BF97" s="699">
        <v>14813.917439999999</v>
      </c>
      <c r="BG97" s="699">
        <v>14813.917439999999</v>
      </c>
      <c r="BH97" s="699">
        <v>11913.55818</v>
      </c>
      <c r="BI97" s="699">
        <v>0</v>
      </c>
      <c r="BJ97" s="699">
        <v>0</v>
      </c>
      <c r="BK97" s="699">
        <v>0</v>
      </c>
      <c r="BL97" s="699">
        <v>0</v>
      </c>
      <c r="BM97" s="699">
        <v>0</v>
      </c>
      <c r="BN97" s="699">
        <v>0</v>
      </c>
      <c r="BO97" s="699">
        <v>0</v>
      </c>
      <c r="BP97" s="699">
        <v>0</v>
      </c>
      <c r="BQ97" s="699">
        <v>0</v>
      </c>
      <c r="BR97" s="699">
        <v>0</v>
      </c>
      <c r="BS97" s="699">
        <v>0</v>
      </c>
      <c r="BT97" s="700">
        <v>0</v>
      </c>
    </row>
    <row r="98" spans="2:73" ht="15.75">
      <c r="B98" s="694" t="s">
        <v>209</v>
      </c>
      <c r="C98" s="694" t="s">
        <v>699</v>
      </c>
      <c r="D98" s="694" t="s">
        <v>2</v>
      </c>
      <c r="E98" s="694" t="s">
        <v>692</v>
      </c>
      <c r="F98" s="694" t="s">
        <v>29</v>
      </c>
      <c r="G98" s="694" t="s">
        <v>700</v>
      </c>
      <c r="H98" s="694">
        <v>2014</v>
      </c>
      <c r="I98" s="646" t="s">
        <v>582</v>
      </c>
      <c r="J98" s="646" t="s">
        <v>597</v>
      </c>
      <c r="K98" s="635"/>
      <c r="L98" s="698">
        <v>0</v>
      </c>
      <c r="M98" s="699">
        <v>0</v>
      </c>
      <c r="N98" s="699">
        <v>0</v>
      </c>
      <c r="O98" s="699">
        <v>7.044599367</v>
      </c>
      <c r="P98" s="699">
        <v>7.044599367</v>
      </c>
      <c r="Q98" s="699">
        <v>7.044599367</v>
      </c>
      <c r="R98" s="699">
        <v>7.044599367</v>
      </c>
      <c r="S98" s="699">
        <v>0</v>
      </c>
      <c r="T98" s="699">
        <v>0</v>
      </c>
      <c r="U98" s="699">
        <v>0</v>
      </c>
      <c r="V98" s="699">
        <v>0</v>
      </c>
      <c r="W98" s="699">
        <v>0</v>
      </c>
      <c r="X98" s="699">
        <v>0</v>
      </c>
      <c r="Y98" s="699">
        <v>0</v>
      </c>
      <c r="Z98" s="699">
        <v>0</v>
      </c>
      <c r="AA98" s="699">
        <v>0</v>
      </c>
      <c r="AB98" s="699">
        <v>0</v>
      </c>
      <c r="AC98" s="699">
        <v>0</v>
      </c>
      <c r="AD98" s="699">
        <v>0</v>
      </c>
      <c r="AE98" s="699">
        <v>0</v>
      </c>
      <c r="AF98" s="699">
        <v>0</v>
      </c>
      <c r="AG98" s="699">
        <v>0</v>
      </c>
      <c r="AH98" s="699">
        <v>0</v>
      </c>
      <c r="AI98" s="699">
        <v>0</v>
      </c>
      <c r="AJ98" s="699">
        <v>0</v>
      </c>
      <c r="AK98" s="699">
        <v>0</v>
      </c>
      <c r="AL98" s="699">
        <v>0</v>
      </c>
      <c r="AM98" s="699">
        <v>0</v>
      </c>
      <c r="AN98" s="699">
        <v>0</v>
      </c>
      <c r="AO98" s="700">
        <v>0</v>
      </c>
      <c r="AP98" s="635"/>
      <c r="AQ98" s="698">
        <v>0</v>
      </c>
      <c r="AR98" s="699">
        <v>0</v>
      </c>
      <c r="AS98" s="699">
        <v>0</v>
      </c>
      <c r="AT98" s="699">
        <v>12560.95585</v>
      </c>
      <c r="AU98" s="699">
        <v>12560.95585</v>
      </c>
      <c r="AV98" s="699">
        <v>12560.95585</v>
      </c>
      <c r="AW98" s="699">
        <v>12560.95585</v>
      </c>
      <c r="AX98" s="699">
        <v>0</v>
      </c>
      <c r="AY98" s="699">
        <v>0</v>
      </c>
      <c r="AZ98" s="699">
        <v>0</v>
      </c>
      <c r="BA98" s="699">
        <v>0</v>
      </c>
      <c r="BB98" s="699">
        <v>0</v>
      </c>
      <c r="BC98" s="699">
        <v>0</v>
      </c>
      <c r="BD98" s="699">
        <v>0</v>
      </c>
      <c r="BE98" s="699">
        <v>0</v>
      </c>
      <c r="BF98" s="699">
        <v>0</v>
      </c>
      <c r="BG98" s="699">
        <v>0</v>
      </c>
      <c r="BH98" s="699">
        <v>0</v>
      </c>
      <c r="BI98" s="699">
        <v>0</v>
      </c>
      <c r="BJ98" s="699">
        <v>0</v>
      </c>
      <c r="BK98" s="699">
        <v>0</v>
      </c>
      <c r="BL98" s="699">
        <v>0</v>
      </c>
      <c r="BM98" s="699">
        <v>0</v>
      </c>
      <c r="BN98" s="699">
        <v>0</v>
      </c>
      <c r="BO98" s="699">
        <v>0</v>
      </c>
      <c r="BP98" s="699">
        <v>0</v>
      </c>
      <c r="BQ98" s="699">
        <v>0</v>
      </c>
      <c r="BR98" s="699">
        <v>0</v>
      </c>
      <c r="BS98" s="699">
        <v>0</v>
      </c>
      <c r="BT98" s="700">
        <v>0</v>
      </c>
      <c r="BU98" s="165"/>
    </row>
    <row r="99" spans="2:73" ht="15.75">
      <c r="B99" s="694" t="s">
        <v>209</v>
      </c>
      <c r="C99" s="694" t="s">
        <v>699</v>
      </c>
      <c r="D99" s="694" t="s">
        <v>1</v>
      </c>
      <c r="E99" s="694" t="s">
        <v>692</v>
      </c>
      <c r="F99" s="694" t="s">
        <v>29</v>
      </c>
      <c r="G99" s="694" t="s">
        <v>700</v>
      </c>
      <c r="H99" s="694">
        <v>2014</v>
      </c>
      <c r="I99" s="646" t="s">
        <v>582</v>
      </c>
      <c r="J99" s="646" t="s">
        <v>597</v>
      </c>
      <c r="K99" s="635"/>
      <c r="L99" s="698">
        <v>0</v>
      </c>
      <c r="M99" s="699">
        <v>0</v>
      </c>
      <c r="N99" s="699">
        <v>0</v>
      </c>
      <c r="O99" s="699">
        <v>0</v>
      </c>
      <c r="P99" s="699">
        <v>0</v>
      </c>
      <c r="Q99" s="699">
        <v>0</v>
      </c>
      <c r="R99" s="699">
        <v>0</v>
      </c>
      <c r="S99" s="699">
        <v>0</v>
      </c>
      <c r="T99" s="699">
        <v>0</v>
      </c>
      <c r="U99" s="699">
        <v>0</v>
      </c>
      <c r="V99" s="699">
        <v>0</v>
      </c>
      <c r="W99" s="699">
        <v>0</v>
      </c>
      <c r="X99" s="699">
        <v>0</v>
      </c>
      <c r="Y99" s="699">
        <v>0</v>
      </c>
      <c r="Z99" s="699">
        <v>0</v>
      </c>
      <c r="AA99" s="699">
        <v>0</v>
      </c>
      <c r="AB99" s="699">
        <v>0</v>
      </c>
      <c r="AC99" s="699">
        <v>0</v>
      </c>
      <c r="AD99" s="699">
        <v>0</v>
      </c>
      <c r="AE99" s="699">
        <v>0</v>
      </c>
      <c r="AF99" s="699">
        <v>0</v>
      </c>
      <c r="AG99" s="699">
        <v>0</v>
      </c>
      <c r="AH99" s="699">
        <v>0</v>
      </c>
      <c r="AI99" s="699">
        <v>0</v>
      </c>
      <c r="AJ99" s="699">
        <v>0</v>
      </c>
      <c r="AK99" s="699">
        <v>0</v>
      </c>
      <c r="AL99" s="699">
        <v>0</v>
      </c>
      <c r="AM99" s="699">
        <v>0</v>
      </c>
      <c r="AN99" s="699">
        <v>0</v>
      </c>
      <c r="AO99" s="700">
        <v>0</v>
      </c>
      <c r="AP99" s="635"/>
      <c r="AQ99" s="698">
        <v>0</v>
      </c>
      <c r="AR99" s="699">
        <v>0</v>
      </c>
      <c r="AS99" s="699">
        <v>0</v>
      </c>
      <c r="AT99" s="699">
        <v>0</v>
      </c>
      <c r="AU99" s="699">
        <v>0</v>
      </c>
      <c r="AV99" s="699">
        <v>0</v>
      </c>
      <c r="AW99" s="699">
        <v>0</v>
      </c>
      <c r="AX99" s="699">
        <v>0</v>
      </c>
      <c r="AY99" s="699">
        <v>0</v>
      </c>
      <c r="AZ99" s="699">
        <v>0</v>
      </c>
      <c r="BA99" s="699">
        <v>0</v>
      </c>
      <c r="BB99" s="699">
        <v>0</v>
      </c>
      <c r="BC99" s="699">
        <v>0</v>
      </c>
      <c r="BD99" s="699">
        <v>0</v>
      </c>
      <c r="BE99" s="699">
        <v>0</v>
      </c>
      <c r="BF99" s="699">
        <v>0</v>
      </c>
      <c r="BG99" s="699">
        <v>0</v>
      </c>
      <c r="BH99" s="699">
        <v>0</v>
      </c>
      <c r="BI99" s="699">
        <v>0</v>
      </c>
      <c r="BJ99" s="699">
        <v>0</v>
      </c>
      <c r="BK99" s="699">
        <v>0</v>
      </c>
      <c r="BL99" s="699">
        <v>0</v>
      </c>
      <c r="BM99" s="699">
        <v>0</v>
      </c>
      <c r="BN99" s="699">
        <v>0</v>
      </c>
      <c r="BO99" s="699">
        <v>0</v>
      </c>
      <c r="BP99" s="699">
        <v>0</v>
      </c>
      <c r="BQ99" s="699">
        <v>0</v>
      </c>
      <c r="BR99" s="699">
        <v>0</v>
      </c>
      <c r="BS99" s="699">
        <v>0</v>
      </c>
      <c r="BT99" s="700">
        <v>0</v>
      </c>
      <c r="BU99" s="165"/>
    </row>
    <row r="100" spans="2:73" ht="15.75">
      <c r="B100" s="694" t="s">
        <v>209</v>
      </c>
      <c r="C100" s="694" t="s">
        <v>699</v>
      </c>
      <c r="D100" s="694" t="s">
        <v>1</v>
      </c>
      <c r="E100" s="694" t="s">
        <v>692</v>
      </c>
      <c r="F100" s="694" t="s">
        <v>29</v>
      </c>
      <c r="G100" s="694" t="s">
        <v>700</v>
      </c>
      <c r="H100" s="694">
        <v>2014</v>
      </c>
      <c r="I100" s="646" t="s">
        <v>582</v>
      </c>
      <c r="J100" s="646" t="s">
        <v>597</v>
      </c>
      <c r="K100" s="635"/>
      <c r="L100" s="698">
        <v>0</v>
      </c>
      <c r="M100" s="699">
        <v>0</v>
      </c>
      <c r="N100" s="699">
        <v>0</v>
      </c>
      <c r="O100" s="699">
        <v>0</v>
      </c>
      <c r="P100" s="699">
        <v>0</v>
      </c>
      <c r="Q100" s="699">
        <v>0</v>
      </c>
      <c r="R100" s="699">
        <v>0</v>
      </c>
      <c r="S100" s="699">
        <v>0</v>
      </c>
      <c r="T100" s="699">
        <v>0</v>
      </c>
      <c r="U100" s="699">
        <v>0</v>
      </c>
      <c r="V100" s="699">
        <v>0</v>
      </c>
      <c r="W100" s="699">
        <v>0</v>
      </c>
      <c r="X100" s="699">
        <v>0</v>
      </c>
      <c r="Y100" s="699">
        <v>0</v>
      </c>
      <c r="Z100" s="699">
        <v>0</v>
      </c>
      <c r="AA100" s="699">
        <v>0</v>
      </c>
      <c r="AB100" s="699">
        <v>0</v>
      </c>
      <c r="AC100" s="699">
        <v>0</v>
      </c>
      <c r="AD100" s="699">
        <v>0</v>
      </c>
      <c r="AE100" s="699">
        <v>0</v>
      </c>
      <c r="AF100" s="699">
        <v>0</v>
      </c>
      <c r="AG100" s="699">
        <v>0</v>
      </c>
      <c r="AH100" s="699">
        <v>0</v>
      </c>
      <c r="AI100" s="699">
        <v>0</v>
      </c>
      <c r="AJ100" s="699">
        <v>0</v>
      </c>
      <c r="AK100" s="699">
        <v>0</v>
      </c>
      <c r="AL100" s="699">
        <v>0</v>
      </c>
      <c r="AM100" s="699">
        <v>0</v>
      </c>
      <c r="AN100" s="699">
        <v>0</v>
      </c>
      <c r="AO100" s="700">
        <v>0</v>
      </c>
      <c r="AP100" s="635"/>
      <c r="AQ100" s="698">
        <v>0</v>
      </c>
      <c r="AR100" s="699">
        <v>0</v>
      </c>
      <c r="AS100" s="699">
        <v>0</v>
      </c>
      <c r="AT100" s="699">
        <v>0</v>
      </c>
      <c r="AU100" s="699">
        <v>0</v>
      </c>
      <c r="AV100" s="699">
        <v>0</v>
      </c>
      <c r="AW100" s="699">
        <v>0</v>
      </c>
      <c r="AX100" s="699">
        <v>0</v>
      </c>
      <c r="AY100" s="699">
        <v>0</v>
      </c>
      <c r="AZ100" s="699">
        <v>0</v>
      </c>
      <c r="BA100" s="699">
        <v>0</v>
      </c>
      <c r="BB100" s="699">
        <v>0</v>
      </c>
      <c r="BC100" s="699">
        <v>0</v>
      </c>
      <c r="BD100" s="699">
        <v>0</v>
      </c>
      <c r="BE100" s="699">
        <v>0</v>
      </c>
      <c r="BF100" s="699">
        <v>0</v>
      </c>
      <c r="BG100" s="699">
        <v>0</v>
      </c>
      <c r="BH100" s="699">
        <v>0</v>
      </c>
      <c r="BI100" s="699">
        <v>0</v>
      </c>
      <c r="BJ100" s="699">
        <v>0</v>
      </c>
      <c r="BK100" s="699">
        <v>0</v>
      </c>
      <c r="BL100" s="699">
        <v>0</v>
      </c>
      <c r="BM100" s="699">
        <v>0</v>
      </c>
      <c r="BN100" s="699">
        <v>0</v>
      </c>
      <c r="BO100" s="699">
        <v>0</v>
      </c>
      <c r="BP100" s="699">
        <v>0</v>
      </c>
      <c r="BQ100" s="699">
        <v>0</v>
      </c>
      <c r="BR100" s="699">
        <v>0</v>
      </c>
      <c r="BS100" s="699">
        <v>0</v>
      </c>
      <c r="BT100" s="700">
        <v>0</v>
      </c>
      <c r="BU100" s="165"/>
    </row>
    <row r="101" spans="2:73">
      <c r="B101" s="694" t="s">
        <v>209</v>
      </c>
      <c r="C101" s="694" t="s">
        <v>699</v>
      </c>
      <c r="D101" s="694" t="s">
        <v>1</v>
      </c>
      <c r="E101" s="694" t="s">
        <v>692</v>
      </c>
      <c r="F101" s="694" t="s">
        <v>29</v>
      </c>
      <c r="G101" s="694" t="s">
        <v>700</v>
      </c>
      <c r="H101" s="694">
        <v>2014</v>
      </c>
      <c r="I101" s="646" t="s">
        <v>582</v>
      </c>
      <c r="J101" s="646" t="s">
        <v>597</v>
      </c>
      <c r="K101" s="635"/>
      <c r="L101" s="698">
        <v>0</v>
      </c>
      <c r="M101" s="699">
        <v>0</v>
      </c>
      <c r="N101" s="699">
        <v>0</v>
      </c>
      <c r="O101" s="699">
        <v>0.62855771955244177</v>
      </c>
      <c r="P101" s="699">
        <v>0.62855771955244177</v>
      </c>
      <c r="Q101" s="699">
        <v>0.62855771955244177</v>
      </c>
      <c r="R101" s="699">
        <v>0.62855771955244177</v>
      </c>
      <c r="S101" s="699">
        <v>0</v>
      </c>
      <c r="T101" s="699">
        <v>0</v>
      </c>
      <c r="U101" s="699">
        <v>0</v>
      </c>
      <c r="V101" s="699">
        <v>0</v>
      </c>
      <c r="W101" s="699">
        <v>0</v>
      </c>
      <c r="X101" s="699">
        <v>0</v>
      </c>
      <c r="Y101" s="699">
        <v>0</v>
      </c>
      <c r="Z101" s="699">
        <v>0</v>
      </c>
      <c r="AA101" s="699">
        <v>0</v>
      </c>
      <c r="AB101" s="699">
        <v>0</v>
      </c>
      <c r="AC101" s="699">
        <v>0</v>
      </c>
      <c r="AD101" s="699">
        <v>0</v>
      </c>
      <c r="AE101" s="699">
        <v>0</v>
      </c>
      <c r="AF101" s="699">
        <v>0</v>
      </c>
      <c r="AG101" s="699">
        <v>0</v>
      </c>
      <c r="AH101" s="699">
        <v>0</v>
      </c>
      <c r="AI101" s="699">
        <v>0</v>
      </c>
      <c r="AJ101" s="699">
        <v>0</v>
      </c>
      <c r="AK101" s="699">
        <v>0</v>
      </c>
      <c r="AL101" s="699">
        <v>0</v>
      </c>
      <c r="AM101" s="699">
        <v>0</v>
      </c>
      <c r="AN101" s="699">
        <v>0</v>
      </c>
      <c r="AO101" s="700">
        <v>0</v>
      </c>
      <c r="AP101" s="635"/>
      <c r="AQ101" s="698">
        <v>0</v>
      </c>
      <c r="AR101" s="699">
        <v>0</v>
      </c>
      <c r="AS101" s="699">
        <v>0</v>
      </c>
      <c r="AT101" s="699">
        <v>4551.115267008071</v>
      </c>
      <c r="AU101" s="699">
        <v>4551.115267008071</v>
      </c>
      <c r="AV101" s="699">
        <v>4551.115267008071</v>
      </c>
      <c r="AW101" s="699">
        <v>4551.115267008071</v>
      </c>
      <c r="AX101" s="699">
        <v>0</v>
      </c>
      <c r="AY101" s="699">
        <v>0</v>
      </c>
      <c r="AZ101" s="699">
        <v>0</v>
      </c>
      <c r="BA101" s="699">
        <v>0</v>
      </c>
      <c r="BB101" s="699">
        <v>0</v>
      </c>
      <c r="BC101" s="699">
        <v>0</v>
      </c>
      <c r="BD101" s="699">
        <v>0</v>
      </c>
      <c r="BE101" s="699">
        <v>0</v>
      </c>
      <c r="BF101" s="699">
        <v>0</v>
      </c>
      <c r="BG101" s="699">
        <v>0</v>
      </c>
      <c r="BH101" s="699">
        <v>0</v>
      </c>
      <c r="BI101" s="699">
        <v>0</v>
      </c>
      <c r="BJ101" s="699">
        <v>0</v>
      </c>
      <c r="BK101" s="699">
        <v>0</v>
      </c>
      <c r="BL101" s="699">
        <v>0</v>
      </c>
      <c r="BM101" s="699">
        <v>0</v>
      </c>
      <c r="BN101" s="699">
        <v>0</v>
      </c>
      <c r="BO101" s="699">
        <v>0</v>
      </c>
      <c r="BP101" s="699">
        <v>0</v>
      </c>
      <c r="BQ101" s="699">
        <v>0</v>
      </c>
      <c r="BR101" s="699">
        <v>0</v>
      </c>
      <c r="BS101" s="699">
        <v>0</v>
      </c>
      <c r="BT101" s="700">
        <v>0</v>
      </c>
    </row>
    <row r="102" spans="2:73" ht="15.75">
      <c r="B102" s="694" t="s">
        <v>209</v>
      </c>
      <c r="C102" s="694" t="s">
        <v>699</v>
      </c>
      <c r="D102" s="694" t="s">
        <v>1</v>
      </c>
      <c r="E102" s="694" t="s">
        <v>692</v>
      </c>
      <c r="F102" s="694" t="s">
        <v>29</v>
      </c>
      <c r="G102" s="694" t="s">
        <v>700</v>
      </c>
      <c r="H102" s="694">
        <v>2014</v>
      </c>
      <c r="I102" s="646" t="s">
        <v>582</v>
      </c>
      <c r="J102" s="646" t="s">
        <v>597</v>
      </c>
      <c r="K102" s="635"/>
      <c r="L102" s="698">
        <v>0</v>
      </c>
      <c r="M102" s="699">
        <v>0</v>
      </c>
      <c r="N102" s="699">
        <v>0</v>
      </c>
      <c r="O102" s="699">
        <v>1.0837705496811794</v>
      </c>
      <c r="P102" s="699">
        <v>1.0837705496811794</v>
      </c>
      <c r="Q102" s="699">
        <v>1.0837705496811794</v>
      </c>
      <c r="R102" s="699">
        <v>1.0837705496811794</v>
      </c>
      <c r="S102" s="699">
        <v>1.0837705496811794</v>
      </c>
      <c r="T102" s="699">
        <v>0</v>
      </c>
      <c r="U102" s="699">
        <v>0</v>
      </c>
      <c r="V102" s="699">
        <v>0</v>
      </c>
      <c r="W102" s="699">
        <v>0</v>
      </c>
      <c r="X102" s="699">
        <v>0</v>
      </c>
      <c r="Y102" s="699">
        <v>0</v>
      </c>
      <c r="Z102" s="699">
        <v>0</v>
      </c>
      <c r="AA102" s="699">
        <v>0</v>
      </c>
      <c r="AB102" s="699">
        <v>0</v>
      </c>
      <c r="AC102" s="699">
        <v>0</v>
      </c>
      <c r="AD102" s="699">
        <v>0</v>
      </c>
      <c r="AE102" s="699">
        <v>0</v>
      </c>
      <c r="AF102" s="699">
        <v>0</v>
      </c>
      <c r="AG102" s="699">
        <v>0</v>
      </c>
      <c r="AH102" s="699">
        <v>0</v>
      </c>
      <c r="AI102" s="699">
        <v>0</v>
      </c>
      <c r="AJ102" s="699">
        <v>0</v>
      </c>
      <c r="AK102" s="699">
        <v>0</v>
      </c>
      <c r="AL102" s="699">
        <v>0</v>
      </c>
      <c r="AM102" s="699">
        <v>0</v>
      </c>
      <c r="AN102" s="699">
        <v>0</v>
      </c>
      <c r="AO102" s="700">
        <v>0</v>
      </c>
      <c r="AP102" s="635"/>
      <c r="AQ102" s="698">
        <v>0</v>
      </c>
      <c r="AR102" s="699">
        <v>0</v>
      </c>
      <c r="AS102" s="699">
        <v>0</v>
      </c>
      <c r="AT102" s="699">
        <v>7374.3870910369214</v>
      </c>
      <c r="AU102" s="699">
        <v>7374.3870910369214</v>
      </c>
      <c r="AV102" s="699">
        <v>7374.3870910369214</v>
      </c>
      <c r="AW102" s="699">
        <v>7374.3870910369214</v>
      </c>
      <c r="AX102" s="699">
        <v>7374.3870910369214</v>
      </c>
      <c r="AY102" s="699">
        <v>0</v>
      </c>
      <c r="AZ102" s="699">
        <v>0</v>
      </c>
      <c r="BA102" s="699">
        <v>0</v>
      </c>
      <c r="BB102" s="699">
        <v>0</v>
      </c>
      <c r="BC102" s="699">
        <v>0</v>
      </c>
      <c r="BD102" s="699">
        <v>0</v>
      </c>
      <c r="BE102" s="699">
        <v>0</v>
      </c>
      <c r="BF102" s="699">
        <v>0</v>
      </c>
      <c r="BG102" s="699">
        <v>0</v>
      </c>
      <c r="BH102" s="699">
        <v>0</v>
      </c>
      <c r="BI102" s="699">
        <v>0</v>
      </c>
      <c r="BJ102" s="699">
        <v>0</v>
      </c>
      <c r="BK102" s="699">
        <v>0</v>
      </c>
      <c r="BL102" s="699">
        <v>0</v>
      </c>
      <c r="BM102" s="699">
        <v>0</v>
      </c>
      <c r="BN102" s="699">
        <v>0</v>
      </c>
      <c r="BO102" s="699">
        <v>0</v>
      </c>
      <c r="BP102" s="699">
        <v>0</v>
      </c>
      <c r="BQ102" s="699">
        <v>0</v>
      </c>
      <c r="BR102" s="699">
        <v>0</v>
      </c>
      <c r="BS102" s="699">
        <v>0</v>
      </c>
      <c r="BT102" s="700">
        <v>0</v>
      </c>
      <c r="BU102" s="165"/>
    </row>
    <row r="103" spans="2:73" ht="15.75">
      <c r="B103" s="694" t="s">
        <v>209</v>
      </c>
      <c r="C103" s="694" t="s">
        <v>699</v>
      </c>
      <c r="D103" s="694" t="s">
        <v>5</v>
      </c>
      <c r="E103" s="694" t="s">
        <v>692</v>
      </c>
      <c r="F103" s="694" t="s">
        <v>29</v>
      </c>
      <c r="G103" s="694" t="s">
        <v>700</v>
      </c>
      <c r="H103" s="694">
        <v>2014</v>
      </c>
      <c r="I103" s="646" t="s">
        <v>582</v>
      </c>
      <c r="J103" s="646" t="s">
        <v>597</v>
      </c>
      <c r="K103" s="635"/>
      <c r="L103" s="698">
        <v>0</v>
      </c>
      <c r="M103" s="699">
        <v>0</v>
      </c>
      <c r="N103" s="699">
        <v>0</v>
      </c>
      <c r="O103" s="699">
        <v>52.595023070000003</v>
      </c>
      <c r="P103" s="699">
        <v>45.90974696</v>
      </c>
      <c r="Q103" s="699">
        <v>42.425751220000002</v>
      </c>
      <c r="R103" s="699">
        <v>42.425751220000002</v>
      </c>
      <c r="S103" s="699">
        <v>42.425751220000002</v>
      </c>
      <c r="T103" s="699">
        <v>42.425751220000002</v>
      </c>
      <c r="U103" s="699">
        <v>42.425751220000002</v>
      </c>
      <c r="V103" s="699">
        <v>42.394020980000001</v>
      </c>
      <c r="W103" s="699">
        <v>42.394020980000001</v>
      </c>
      <c r="X103" s="699">
        <v>39.577765980000002</v>
      </c>
      <c r="Y103" s="699">
        <v>36.018197569999998</v>
      </c>
      <c r="Z103" s="699">
        <v>30.510734339999999</v>
      </c>
      <c r="AA103" s="699">
        <v>30.510734339999999</v>
      </c>
      <c r="AB103" s="699">
        <v>30.36391733</v>
      </c>
      <c r="AC103" s="699">
        <v>30.36391733</v>
      </c>
      <c r="AD103" s="699">
        <v>30.301896930000002</v>
      </c>
      <c r="AE103" s="699">
        <v>24.63345142</v>
      </c>
      <c r="AF103" s="699">
        <v>24.63345142</v>
      </c>
      <c r="AG103" s="699">
        <v>24.63345142</v>
      </c>
      <c r="AH103" s="699">
        <v>24.63345142</v>
      </c>
      <c r="AI103" s="699">
        <v>0</v>
      </c>
      <c r="AJ103" s="699">
        <v>0</v>
      </c>
      <c r="AK103" s="699">
        <v>0</v>
      </c>
      <c r="AL103" s="699">
        <v>0</v>
      </c>
      <c r="AM103" s="699">
        <v>0</v>
      </c>
      <c r="AN103" s="699">
        <v>0</v>
      </c>
      <c r="AO103" s="700">
        <v>0</v>
      </c>
      <c r="AP103" s="635"/>
      <c r="AQ103" s="698">
        <v>0</v>
      </c>
      <c r="AR103" s="699">
        <v>0</v>
      </c>
      <c r="AS103" s="699">
        <v>0</v>
      </c>
      <c r="AT103" s="699">
        <v>803648.65359999996</v>
      </c>
      <c r="AU103" s="699">
        <v>697156.71770000004</v>
      </c>
      <c r="AV103" s="699">
        <v>641659.0172</v>
      </c>
      <c r="AW103" s="699">
        <v>641659.0172</v>
      </c>
      <c r="AX103" s="699">
        <v>641659.0172</v>
      </c>
      <c r="AY103" s="699">
        <v>641659.0172</v>
      </c>
      <c r="AZ103" s="699">
        <v>641659.0172</v>
      </c>
      <c r="BA103" s="699">
        <v>641381.06030000001</v>
      </c>
      <c r="BB103" s="699">
        <v>641381.06030000001</v>
      </c>
      <c r="BC103" s="699">
        <v>596520.01910000003</v>
      </c>
      <c r="BD103" s="699">
        <v>579931.05579999997</v>
      </c>
      <c r="BE103" s="699">
        <v>490394.54950000002</v>
      </c>
      <c r="BF103" s="699">
        <v>490394.54950000002</v>
      </c>
      <c r="BG103" s="699">
        <v>483372.14169999998</v>
      </c>
      <c r="BH103" s="699">
        <v>483372.14169999998</v>
      </c>
      <c r="BI103" s="699">
        <v>482688.76459999999</v>
      </c>
      <c r="BJ103" s="699">
        <v>392394.25380000001</v>
      </c>
      <c r="BK103" s="699">
        <v>392394.25380000001</v>
      </c>
      <c r="BL103" s="699">
        <v>392394.25380000001</v>
      </c>
      <c r="BM103" s="699">
        <v>392394.25380000001</v>
      </c>
      <c r="BN103" s="699">
        <v>0</v>
      </c>
      <c r="BO103" s="699">
        <v>0</v>
      </c>
      <c r="BP103" s="699">
        <v>0</v>
      </c>
      <c r="BQ103" s="699">
        <v>0</v>
      </c>
      <c r="BR103" s="699">
        <v>0</v>
      </c>
      <c r="BS103" s="699">
        <v>0</v>
      </c>
      <c r="BT103" s="700">
        <v>0</v>
      </c>
      <c r="BU103" s="165"/>
    </row>
    <row r="104" spans="2:73" ht="15.75">
      <c r="B104" s="694" t="s">
        <v>698</v>
      </c>
      <c r="C104" s="694" t="s">
        <v>702</v>
      </c>
      <c r="D104" s="694" t="s">
        <v>722</v>
      </c>
      <c r="E104" s="694" t="s">
        <v>692</v>
      </c>
      <c r="F104" s="694" t="s">
        <v>719</v>
      </c>
      <c r="G104" s="694" t="s">
        <v>701</v>
      </c>
      <c r="H104" s="694">
        <v>2014</v>
      </c>
      <c r="I104" s="646" t="s">
        <v>582</v>
      </c>
      <c r="J104" s="646" t="s">
        <v>597</v>
      </c>
      <c r="K104" s="635"/>
      <c r="L104" s="698">
        <v>0</v>
      </c>
      <c r="M104" s="699">
        <v>0</v>
      </c>
      <c r="N104" s="699">
        <v>0</v>
      </c>
      <c r="O104" s="699">
        <v>4.3861699999999999</v>
      </c>
      <c r="P104" s="699">
        <v>0</v>
      </c>
      <c r="Q104" s="699">
        <v>0</v>
      </c>
      <c r="R104" s="699">
        <v>0</v>
      </c>
      <c r="S104" s="699">
        <v>0</v>
      </c>
      <c r="T104" s="699">
        <v>0</v>
      </c>
      <c r="U104" s="699">
        <v>0</v>
      </c>
      <c r="V104" s="699">
        <v>0</v>
      </c>
      <c r="W104" s="699">
        <v>0</v>
      </c>
      <c r="X104" s="699">
        <v>0</v>
      </c>
      <c r="Y104" s="699">
        <v>0</v>
      </c>
      <c r="Z104" s="699">
        <v>0</v>
      </c>
      <c r="AA104" s="699">
        <v>0</v>
      </c>
      <c r="AB104" s="699">
        <v>0</v>
      </c>
      <c r="AC104" s="699">
        <v>0</v>
      </c>
      <c r="AD104" s="699">
        <v>0</v>
      </c>
      <c r="AE104" s="699">
        <v>0</v>
      </c>
      <c r="AF104" s="699">
        <v>0</v>
      </c>
      <c r="AG104" s="699">
        <v>0</v>
      </c>
      <c r="AH104" s="699">
        <v>0</v>
      </c>
      <c r="AI104" s="699">
        <v>0</v>
      </c>
      <c r="AJ104" s="699">
        <v>0</v>
      </c>
      <c r="AK104" s="699">
        <v>0</v>
      </c>
      <c r="AL104" s="699">
        <v>0</v>
      </c>
      <c r="AM104" s="699">
        <v>0</v>
      </c>
      <c r="AN104" s="699">
        <v>0</v>
      </c>
      <c r="AO104" s="700">
        <v>0</v>
      </c>
      <c r="AP104" s="635"/>
      <c r="AQ104" s="698">
        <v>0</v>
      </c>
      <c r="AR104" s="699">
        <v>0</v>
      </c>
      <c r="AS104" s="699">
        <v>0</v>
      </c>
      <c r="AT104" s="699">
        <v>0</v>
      </c>
      <c r="AU104" s="699">
        <v>0</v>
      </c>
      <c r="AV104" s="699">
        <v>0</v>
      </c>
      <c r="AW104" s="699">
        <v>0</v>
      </c>
      <c r="AX104" s="699">
        <v>0</v>
      </c>
      <c r="AY104" s="699">
        <v>0</v>
      </c>
      <c r="AZ104" s="699">
        <v>0</v>
      </c>
      <c r="BA104" s="699">
        <v>0</v>
      </c>
      <c r="BB104" s="699">
        <v>0</v>
      </c>
      <c r="BC104" s="699">
        <v>0</v>
      </c>
      <c r="BD104" s="699">
        <v>0</v>
      </c>
      <c r="BE104" s="699">
        <v>0</v>
      </c>
      <c r="BF104" s="699">
        <v>0</v>
      </c>
      <c r="BG104" s="699">
        <v>0</v>
      </c>
      <c r="BH104" s="699">
        <v>0</v>
      </c>
      <c r="BI104" s="699">
        <v>0</v>
      </c>
      <c r="BJ104" s="699">
        <v>0</v>
      </c>
      <c r="BK104" s="699">
        <v>0</v>
      </c>
      <c r="BL104" s="699">
        <v>0</v>
      </c>
      <c r="BM104" s="699">
        <v>0</v>
      </c>
      <c r="BN104" s="699">
        <v>0</v>
      </c>
      <c r="BO104" s="699">
        <v>0</v>
      </c>
      <c r="BP104" s="699">
        <v>0</v>
      </c>
      <c r="BQ104" s="699">
        <v>0</v>
      </c>
      <c r="BR104" s="699">
        <v>0</v>
      </c>
      <c r="BS104" s="699">
        <v>0</v>
      </c>
      <c r="BT104" s="700">
        <v>0</v>
      </c>
      <c r="BU104" s="165"/>
    </row>
    <row r="105" spans="2:73" ht="15.75">
      <c r="B105" s="694" t="s">
        <v>209</v>
      </c>
      <c r="C105" s="694" t="s">
        <v>699</v>
      </c>
      <c r="D105" s="694" t="s">
        <v>4</v>
      </c>
      <c r="E105" s="694" t="s">
        <v>692</v>
      </c>
      <c r="F105" s="694" t="s">
        <v>29</v>
      </c>
      <c r="G105" s="694" t="s">
        <v>700</v>
      </c>
      <c r="H105" s="694">
        <v>2014</v>
      </c>
      <c r="I105" s="646" t="s">
        <v>582</v>
      </c>
      <c r="J105" s="646" t="s">
        <v>597</v>
      </c>
      <c r="K105" s="635"/>
      <c r="L105" s="698">
        <v>0</v>
      </c>
      <c r="M105" s="699">
        <v>0</v>
      </c>
      <c r="N105" s="699">
        <v>0</v>
      </c>
      <c r="O105" s="699">
        <v>13.810076710000001</v>
      </c>
      <c r="P105" s="699">
        <v>13.00968902</v>
      </c>
      <c r="Q105" s="699">
        <v>12.62326728</v>
      </c>
      <c r="R105" s="699">
        <v>12.62326728</v>
      </c>
      <c r="S105" s="699">
        <v>12.62326728</v>
      </c>
      <c r="T105" s="699">
        <v>12.62326728</v>
      </c>
      <c r="U105" s="699">
        <v>12.62326728</v>
      </c>
      <c r="V105" s="699">
        <v>12.58657919</v>
      </c>
      <c r="W105" s="699">
        <v>12.58657919</v>
      </c>
      <c r="X105" s="699">
        <v>11.08519678</v>
      </c>
      <c r="Y105" s="699">
        <v>8.08374974</v>
      </c>
      <c r="Z105" s="699">
        <v>8.0835510710000005</v>
      </c>
      <c r="AA105" s="699">
        <v>8.0835510710000005</v>
      </c>
      <c r="AB105" s="699">
        <v>8.0676171540000006</v>
      </c>
      <c r="AC105" s="699">
        <v>8.0676171540000006</v>
      </c>
      <c r="AD105" s="699">
        <v>8.0537351200000007</v>
      </c>
      <c r="AE105" s="699">
        <v>3.6417529050000002</v>
      </c>
      <c r="AF105" s="699">
        <v>3.6417529050000002</v>
      </c>
      <c r="AG105" s="699">
        <v>3.6417529050000002</v>
      </c>
      <c r="AH105" s="699">
        <v>3.6417529050000002</v>
      </c>
      <c r="AI105" s="699">
        <v>0</v>
      </c>
      <c r="AJ105" s="699">
        <v>0</v>
      </c>
      <c r="AK105" s="699">
        <v>0</v>
      </c>
      <c r="AL105" s="699">
        <v>0</v>
      </c>
      <c r="AM105" s="699">
        <v>0</v>
      </c>
      <c r="AN105" s="699">
        <v>0</v>
      </c>
      <c r="AO105" s="700">
        <v>0</v>
      </c>
      <c r="AP105" s="635"/>
      <c r="AQ105" s="698">
        <v>0</v>
      </c>
      <c r="AR105" s="699">
        <v>0</v>
      </c>
      <c r="AS105" s="699">
        <v>0</v>
      </c>
      <c r="AT105" s="699">
        <v>184679.5943</v>
      </c>
      <c r="AU105" s="699">
        <v>171929.95860000001</v>
      </c>
      <c r="AV105" s="699">
        <v>165774.52119999999</v>
      </c>
      <c r="AW105" s="699">
        <v>165774.52119999999</v>
      </c>
      <c r="AX105" s="699">
        <v>165774.52119999999</v>
      </c>
      <c r="AY105" s="699">
        <v>165774.52119999999</v>
      </c>
      <c r="AZ105" s="699">
        <v>165774.52119999999</v>
      </c>
      <c r="BA105" s="699">
        <v>165453.13339999999</v>
      </c>
      <c r="BB105" s="699">
        <v>165453.13339999999</v>
      </c>
      <c r="BC105" s="699">
        <v>141537.1251</v>
      </c>
      <c r="BD105" s="699">
        <v>130852.40550000001</v>
      </c>
      <c r="BE105" s="699">
        <v>129215.15159999998</v>
      </c>
      <c r="BF105" s="699">
        <v>129215.15159999998</v>
      </c>
      <c r="BG105" s="699">
        <v>128443.52469999998</v>
      </c>
      <c r="BH105" s="699">
        <v>128443.52469999998</v>
      </c>
      <c r="BI105" s="699">
        <v>128290.5643</v>
      </c>
      <c r="BJ105" s="699">
        <v>58010.665639999999</v>
      </c>
      <c r="BK105" s="699">
        <v>58010.665639999999</v>
      </c>
      <c r="BL105" s="699">
        <v>58010.665639999999</v>
      </c>
      <c r="BM105" s="699">
        <v>58010.665639999999</v>
      </c>
      <c r="BN105" s="699">
        <v>0</v>
      </c>
      <c r="BO105" s="699">
        <v>0</v>
      </c>
      <c r="BP105" s="699">
        <v>0</v>
      </c>
      <c r="BQ105" s="699">
        <v>0</v>
      </c>
      <c r="BR105" s="699">
        <v>0</v>
      </c>
      <c r="BS105" s="699">
        <v>0</v>
      </c>
      <c r="BT105" s="700">
        <v>0</v>
      </c>
      <c r="BU105" s="165"/>
    </row>
    <row r="106" spans="2:73" ht="15.75">
      <c r="B106" s="694" t="s">
        <v>698</v>
      </c>
      <c r="C106" s="694" t="s">
        <v>705</v>
      </c>
      <c r="D106" s="694" t="s">
        <v>9</v>
      </c>
      <c r="E106" s="694" t="s">
        <v>692</v>
      </c>
      <c r="F106" s="694" t="s">
        <v>705</v>
      </c>
      <c r="G106" s="694" t="s">
        <v>701</v>
      </c>
      <c r="H106" s="694">
        <v>2014</v>
      </c>
      <c r="I106" s="646" t="s">
        <v>582</v>
      </c>
      <c r="J106" s="646" t="s">
        <v>597</v>
      </c>
      <c r="K106" s="635"/>
      <c r="L106" s="698">
        <v>0</v>
      </c>
      <c r="M106" s="699">
        <v>0</v>
      </c>
      <c r="N106" s="699">
        <v>0</v>
      </c>
      <c r="O106" s="699">
        <v>105.7891</v>
      </c>
      <c r="P106" s="699">
        <v>0</v>
      </c>
      <c r="Q106" s="699">
        <v>0</v>
      </c>
      <c r="R106" s="699">
        <v>0</v>
      </c>
      <c r="S106" s="699">
        <v>0</v>
      </c>
      <c r="T106" s="699">
        <v>0</v>
      </c>
      <c r="U106" s="699">
        <v>0</v>
      </c>
      <c r="V106" s="699">
        <v>0</v>
      </c>
      <c r="W106" s="699">
        <v>0</v>
      </c>
      <c r="X106" s="699">
        <v>0</v>
      </c>
      <c r="Y106" s="699">
        <v>0</v>
      </c>
      <c r="Z106" s="699">
        <v>0</v>
      </c>
      <c r="AA106" s="699">
        <v>0</v>
      </c>
      <c r="AB106" s="699">
        <v>0</v>
      </c>
      <c r="AC106" s="699">
        <v>0</v>
      </c>
      <c r="AD106" s="699">
        <v>0</v>
      </c>
      <c r="AE106" s="699">
        <v>0</v>
      </c>
      <c r="AF106" s="699">
        <v>0</v>
      </c>
      <c r="AG106" s="699">
        <v>0</v>
      </c>
      <c r="AH106" s="699">
        <v>0</v>
      </c>
      <c r="AI106" s="699">
        <v>0</v>
      </c>
      <c r="AJ106" s="699">
        <v>0</v>
      </c>
      <c r="AK106" s="699">
        <v>0</v>
      </c>
      <c r="AL106" s="699">
        <v>0</v>
      </c>
      <c r="AM106" s="699">
        <v>0</v>
      </c>
      <c r="AN106" s="699">
        <v>0</v>
      </c>
      <c r="AO106" s="700">
        <v>0</v>
      </c>
      <c r="AP106" s="635"/>
      <c r="AQ106" s="698">
        <v>0</v>
      </c>
      <c r="AR106" s="699">
        <v>0</v>
      </c>
      <c r="AS106" s="699">
        <v>0</v>
      </c>
      <c r="AT106" s="699">
        <v>0</v>
      </c>
      <c r="AU106" s="699">
        <v>0</v>
      </c>
      <c r="AV106" s="699">
        <v>0</v>
      </c>
      <c r="AW106" s="699">
        <v>0</v>
      </c>
      <c r="AX106" s="699">
        <v>0</v>
      </c>
      <c r="AY106" s="699">
        <v>0</v>
      </c>
      <c r="AZ106" s="699">
        <v>0</v>
      </c>
      <c r="BA106" s="699">
        <v>0</v>
      </c>
      <c r="BB106" s="699">
        <v>0</v>
      </c>
      <c r="BC106" s="699">
        <v>0</v>
      </c>
      <c r="BD106" s="699">
        <v>0</v>
      </c>
      <c r="BE106" s="699">
        <v>0</v>
      </c>
      <c r="BF106" s="699">
        <v>0</v>
      </c>
      <c r="BG106" s="699">
        <v>0</v>
      </c>
      <c r="BH106" s="699">
        <v>0</v>
      </c>
      <c r="BI106" s="699">
        <v>0</v>
      </c>
      <c r="BJ106" s="699">
        <v>0</v>
      </c>
      <c r="BK106" s="699">
        <v>0</v>
      </c>
      <c r="BL106" s="699">
        <v>0</v>
      </c>
      <c r="BM106" s="699">
        <v>0</v>
      </c>
      <c r="BN106" s="699">
        <v>0</v>
      </c>
      <c r="BO106" s="699">
        <v>0</v>
      </c>
      <c r="BP106" s="699">
        <v>0</v>
      </c>
      <c r="BQ106" s="699">
        <v>0</v>
      </c>
      <c r="BR106" s="699">
        <v>0</v>
      </c>
      <c r="BS106" s="699">
        <v>0</v>
      </c>
      <c r="BT106" s="700">
        <v>0</v>
      </c>
      <c r="BU106" s="165"/>
    </row>
    <row r="107" spans="2:73" ht="15.75">
      <c r="B107" s="694" t="s">
        <v>698</v>
      </c>
      <c r="C107" s="694" t="s">
        <v>702</v>
      </c>
      <c r="D107" s="694" t="s">
        <v>723</v>
      </c>
      <c r="E107" s="694" t="s">
        <v>692</v>
      </c>
      <c r="F107" s="694" t="s">
        <v>719</v>
      </c>
      <c r="G107" s="694" t="s">
        <v>701</v>
      </c>
      <c r="H107" s="694">
        <v>2014</v>
      </c>
      <c r="I107" s="646" t="s">
        <v>582</v>
      </c>
      <c r="J107" s="646" t="s">
        <v>597</v>
      </c>
      <c r="K107" s="635"/>
      <c r="L107" s="698">
        <v>0</v>
      </c>
      <c r="M107" s="699">
        <v>0</v>
      </c>
      <c r="N107" s="699">
        <v>0</v>
      </c>
      <c r="O107" s="699">
        <v>148.8965</v>
      </c>
      <c r="P107" s="699">
        <v>0</v>
      </c>
      <c r="Q107" s="699">
        <v>0</v>
      </c>
      <c r="R107" s="699">
        <v>0</v>
      </c>
      <c r="S107" s="699">
        <v>0</v>
      </c>
      <c r="T107" s="699">
        <v>0</v>
      </c>
      <c r="U107" s="699">
        <v>0</v>
      </c>
      <c r="V107" s="699">
        <v>0</v>
      </c>
      <c r="W107" s="699">
        <v>0</v>
      </c>
      <c r="X107" s="699">
        <v>0</v>
      </c>
      <c r="Y107" s="699">
        <v>0</v>
      </c>
      <c r="Z107" s="699">
        <v>0</v>
      </c>
      <c r="AA107" s="699">
        <v>0</v>
      </c>
      <c r="AB107" s="699">
        <v>0</v>
      </c>
      <c r="AC107" s="699">
        <v>0</v>
      </c>
      <c r="AD107" s="699">
        <v>0</v>
      </c>
      <c r="AE107" s="699">
        <v>0</v>
      </c>
      <c r="AF107" s="699">
        <v>0</v>
      </c>
      <c r="AG107" s="699">
        <v>0</v>
      </c>
      <c r="AH107" s="699">
        <v>0</v>
      </c>
      <c r="AI107" s="699">
        <v>0</v>
      </c>
      <c r="AJ107" s="699">
        <v>0</v>
      </c>
      <c r="AK107" s="699">
        <v>0</v>
      </c>
      <c r="AL107" s="699">
        <v>0</v>
      </c>
      <c r="AM107" s="699">
        <v>0</v>
      </c>
      <c r="AN107" s="699">
        <v>0</v>
      </c>
      <c r="AO107" s="700">
        <v>0</v>
      </c>
      <c r="AP107" s="635"/>
      <c r="AQ107" s="701">
        <v>0</v>
      </c>
      <c r="AR107" s="702">
        <v>0</v>
      </c>
      <c r="AS107" s="702">
        <v>0</v>
      </c>
      <c r="AT107" s="702">
        <v>0</v>
      </c>
      <c r="AU107" s="702">
        <v>0</v>
      </c>
      <c r="AV107" s="702">
        <v>0</v>
      </c>
      <c r="AW107" s="702">
        <v>0</v>
      </c>
      <c r="AX107" s="702">
        <v>0</v>
      </c>
      <c r="AY107" s="702">
        <v>0</v>
      </c>
      <c r="AZ107" s="702">
        <v>0</v>
      </c>
      <c r="BA107" s="702">
        <v>0</v>
      </c>
      <c r="BB107" s="702">
        <v>0</v>
      </c>
      <c r="BC107" s="702">
        <v>0</v>
      </c>
      <c r="BD107" s="702">
        <v>0</v>
      </c>
      <c r="BE107" s="702">
        <v>0</v>
      </c>
      <c r="BF107" s="702">
        <v>0</v>
      </c>
      <c r="BG107" s="702">
        <v>0</v>
      </c>
      <c r="BH107" s="702">
        <v>0</v>
      </c>
      <c r="BI107" s="702">
        <v>0</v>
      </c>
      <c r="BJ107" s="702">
        <v>0</v>
      </c>
      <c r="BK107" s="702">
        <v>0</v>
      </c>
      <c r="BL107" s="702">
        <v>0</v>
      </c>
      <c r="BM107" s="702">
        <v>0</v>
      </c>
      <c r="BN107" s="702">
        <v>0</v>
      </c>
      <c r="BO107" s="702">
        <v>0</v>
      </c>
      <c r="BP107" s="702">
        <v>0</v>
      </c>
      <c r="BQ107" s="702">
        <v>0</v>
      </c>
      <c r="BR107" s="702">
        <v>0</v>
      </c>
      <c r="BS107" s="702">
        <v>0</v>
      </c>
      <c r="BT107" s="703">
        <v>0</v>
      </c>
      <c r="BU107" s="165"/>
    </row>
    <row r="108" spans="2:73" ht="15.75">
      <c r="B108" s="694" t="s">
        <v>209</v>
      </c>
      <c r="C108" s="694" t="s">
        <v>702</v>
      </c>
      <c r="D108" s="694" t="s">
        <v>21</v>
      </c>
      <c r="E108" s="694" t="s">
        <v>692</v>
      </c>
      <c r="F108" s="694" t="s">
        <v>719</v>
      </c>
      <c r="G108" s="694" t="s">
        <v>700</v>
      </c>
      <c r="H108" s="694">
        <v>2014</v>
      </c>
      <c r="I108" s="646" t="s">
        <v>582</v>
      </c>
      <c r="J108" s="646" t="s">
        <v>597</v>
      </c>
      <c r="K108" s="635"/>
      <c r="L108" s="698">
        <v>0</v>
      </c>
      <c r="M108" s="699">
        <v>0</v>
      </c>
      <c r="N108" s="699">
        <v>0</v>
      </c>
      <c r="O108" s="699">
        <v>11.586722740000001</v>
      </c>
      <c r="P108" s="699">
        <v>11.586722740000001</v>
      </c>
      <c r="Q108" s="699">
        <v>11.32496379</v>
      </c>
      <c r="R108" s="699">
        <v>4.3774941429999998</v>
      </c>
      <c r="S108" s="699">
        <v>4.3774941429999998</v>
      </c>
      <c r="T108" s="699">
        <v>4.3774941429999998</v>
      </c>
      <c r="U108" s="699">
        <v>4.3774941429999998</v>
      </c>
      <c r="V108" s="699">
        <v>4.3774941429999998</v>
      </c>
      <c r="W108" s="699">
        <v>4.3774941429999998</v>
      </c>
      <c r="X108" s="699">
        <v>4.3774941429999998</v>
      </c>
      <c r="Y108" s="699">
        <v>4.1974760089999998</v>
      </c>
      <c r="Z108" s="699">
        <v>3.202544831</v>
      </c>
      <c r="AA108" s="699">
        <v>0</v>
      </c>
      <c r="AB108" s="699">
        <v>0</v>
      </c>
      <c r="AC108" s="699">
        <v>0</v>
      </c>
      <c r="AD108" s="699">
        <v>0</v>
      </c>
      <c r="AE108" s="699">
        <v>0</v>
      </c>
      <c r="AF108" s="699">
        <v>0</v>
      </c>
      <c r="AG108" s="699">
        <v>0</v>
      </c>
      <c r="AH108" s="699">
        <v>0</v>
      </c>
      <c r="AI108" s="699">
        <v>0</v>
      </c>
      <c r="AJ108" s="699">
        <v>0</v>
      </c>
      <c r="AK108" s="699">
        <v>0</v>
      </c>
      <c r="AL108" s="699">
        <v>0</v>
      </c>
      <c r="AM108" s="699">
        <v>0</v>
      </c>
      <c r="AN108" s="699">
        <v>0</v>
      </c>
      <c r="AO108" s="700">
        <v>0</v>
      </c>
      <c r="AP108" s="635"/>
      <c r="AQ108" s="695">
        <v>0</v>
      </c>
      <c r="AR108" s="696">
        <v>0</v>
      </c>
      <c r="AS108" s="696">
        <v>0</v>
      </c>
      <c r="AT108" s="696">
        <v>40684.730790000001</v>
      </c>
      <c r="AU108" s="696">
        <v>40684.730790000001</v>
      </c>
      <c r="AV108" s="696">
        <v>39701.305630000003</v>
      </c>
      <c r="AW108" s="696">
        <v>15613.09834</v>
      </c>
      <c r="AX108" s="696">
        <v>15613.09834</v>
      </c>
      <c r="AY108" s="696">
        <v>15613.09834</v>
      </c>
      <c r="AZ108" s="696">
        <v>15613.09834</v>
      </c>
      <c r="BA108" s="696">
        <v>15613.09834</v>
      </c>
      <c r="BB108" s="696">
        <v>15613.09834</v>
      </c>
      <c r="BC108" s="696">
        <v>15613.09834</v>
      </c>
      <c r="BD108" s="696">
        <v>13953.14531</v>
      </c>
      <c r="BE108" s="696">
        <v>10629.19313</v>
      </c>
      <c r="BF108" s="696">
        <v>0</v>
      </c>
      <c r="BG108" s="696">
        <v>0</v>
      </c>
      <c r="BH108" s="696">
        <v>0</v>
      </c>
      <c r="BI108" s="696">
        <v>0</v>
      </c>
      <c r="BJ108" s="696">
        <v>0</v>
      </c>
      <c r="BK108" s="696">
        <v>0</v>
      </c>
      <c r="BL108" s="696">
        <v>0</v>
      </c>
      <c r="BM108" s="696">
        <v>0</v>
      </c>
      <c r="BN108" s="696">
        <v>0</v>
      </c>
      <c r="BO108" s="696">
        <v>0</v>
      </c>
      <c r="BP108" s="696">
        <v>0</v>
      </c>
      <c r="BQ108" s="696">
        <v>0</v>
      </c>
      <c r="BR108" s="696">
        <v>0</v>
      </c>
      <c r="BS108" s="696">
        <v>0</v>
      </c>
      <c r="BT108" s="697">
        <v>0</v>
      </c>
      <c r="BU108" s="165"/>
    </row>
    <row r="109" spans="2:73" ht="15.75">
      <c r="B109" s="694" t="s">
        <v>698</v>
      </c>
      <c r="C109" s="694" t="s">
        <v>705</v>
      </c>
      <c r="D109" s="694" t="s">
        <v>724</v>
      </c>
      <c r="E109" s="694" t="s">
        <v>692</v>
      </c>
      <c r="F109" s="694" t="s">
        <v>705</v>
      </c>
      <c r="G109" s="694" t="s">
        <v>700</v>
      </c>
      <c r="H109" s="694">
        <v>2014</v>
      </c>
      <c r="I109" s="646" t="s">
        <v>582</v>
      </c>
      <c r="J109" s="646" t="s">
        <v>597</v>
      </c>
      <c r="K109" s="635"/>
      <c r="L109" s="698">
        <v>0</v>
      </c>
      <c r="M109" s="699">
        <v>0</v>
      </c>
      <c r="N109" s="699">
        <v>0</v>
      </c>
      <c r="O109" s="699">
        <v>19.320209999999999</v>
      </c>
      <c r="P109" s="699">
        <v>19.320209999999999</v>
      </c>
      <c r="Q109" s="699">
        <v>19.320209999999999</v>
      </c>
      <c r="R109" s="699">
        <v>19.320209999999999</v>
      </c>
      <c r="S109" s="699">
        <v>19.320209999999999</v>
      </c>
      <c r="T109" s="699">
        <v>19.320209999999999</v>
      </c>
      <c r="U109" s="699">
        <v>19.320209999999999</v>
      </c>
      <c r="V109" s="699">
        <v>19.320209999999999</v>
      </c>
      <c r="W109" s="699">
        <v>19.320209999999999</v>
      </c>
      <c r="X109" s="699">
        <v>19.320209999999999</v>
      </c>
      <c r="Y109" s="699">
        <v>17.199000000000002</v>
      </c>
      <c r="Z109" s="699">
        <v>17.199000000000002</v>
      </c>
      <c r="AA109" s="699">
        <v>0</v>
      </c>
      <c r="AB109" s="699">
        <v>0</v>
      </c>
      <c r="AC109" s="699">
        <v>0</v>
      </c>
      <c r="AD109" s="699">
        <v>0</v>
      </c>
      <c r="AE109" s="699">
        <v>0</v>
      </c>
      <c r="AF109" s="699">
        <v>0</v>
      </c>
      <c r="AG109" s="699">
        <v>0</v>
      </c>
      <c r="AH109" s="699">
        <v>0</v>
      </c>
      <c r="AI109" s="699">
        <v>0</v>
      </c>
      <c r="AJ109" s="699">
        <v>0</v>
      </c>
      <c r="AK109" s="699">
        <v>0</v>
      </c>
      <c r="AL109" s="699">
        <v>0</v>
      </c>
      <c r="AM109" s="699">
        <v>0</v>
      </c>
      <c r="AN109" s="699">
        <v>0</v>
      </c>
      <c r="AO109" s="700">
        <v>0</v>
      </c>
      <c r="AP109" s="635"/>
      <c r="AQ109" s="698">
        <v>0</v>
      </c>
      <c r="AR109" s="699">
        <v>0</v>
      </c>
      <c r="AS109" s="699">
        <v>0</v>
      </c>
      <c r="AT109" s="699">
        <v>81552.096000000005</v>
      </c>
      <c r="AU109" s="699">
        <v>81552.096000000005</v>
      </c>
      <c r="AV109" s="699">
        <v>81552.096000000005</v>
      </c>
      <c r="AW109" s="699">
        <v>81552.096000000005</v>
      </c>
      <c r="AX109" s="699">
        <v>81552.096000000005</v>
      </c>
      <c r="AY109" s="699">
        <v>81552.096000000005</v>
      </c>
      <c r="AZ109" s="699">
        <v>81552.096000000005</v>
      </c>
      <c r="BA109" s="699">
        <v>81552.096000000005</v>
      </c>
      <c r="BB109" s="699">
        <v>81552.096000000005</v>
      </c>
      <c r="BC109" s="699">
        <v>81552.096000000005</v>
      </c>
      <c r="BD109" s="699">
        <v>71884.800000000003</v>
      </c>
      <c r="BE109" s="699">
        <v>71884.800000000003</v>
      </c>
      <c r="BF109" s="699">
        <v>0</v>
      </c>
      <c r="BG109" s="699">
        <v>0</v>
      </c>
      <c r="BH109" s="699">
        <v>0</v>
      </c>
      <c r="BI109" s="699">
        <v>0</v>
      </c>
      <c r="BJ109" s="699">
        <v>0</v>
      </c>
      <c r="BK109" s="699">
        <v>0</v>
      </c>
      <c r="BL109" s="699">
        <v>0</v>
      </c>
      <c r="BM109" s="699">
        <v>0</v>
      </c>
      <c r="BN109" s="699">
        <v>0</v>
      </c>
      <c r="BO109" s="699">
        <v>0</v>
      </c>
      <c r="BP109" s="699">
        <v>0</v>
      </c>
      <c r="BQ109" s="699">
        <v>0</v>
      </c>
      <c r="BR109" s="699">
        <v>0</v>
      </c>
      <c r="BS109" s="699">
        <v>0</v>
      </c>
      <c r="BT109" s="700">
        <v>0</v>
      </c>
      <c r="BU109" s="165"/>
    </row>
    <row r="110" spans="2:73" ht="15.75">
      <c r="B110" s="694" t="s">
        <v>209</v>
      </c>
      <c r="C110" s="694" t="s">
        <v>706</v>
      </c>
      <c r="D110" s="694" t="s">
        <v>17</v>
      </c>
      <c r="E110" s="694" t="s">
        <v>692</v>
      </c>
      <c r="F110" s="694" t="s">
        <v>719</v>
      </c>
      <c r="G110" s="694" t="s">
        <v>700</v>
      </c>
      <c r="H110" s="694">
        <v>2014</v>
      </c>
      <c r="I110" s="646" t="s">
        <v>582</v>
      </c>
      <c r="J110" s="646" t="s">
        <v>597</v>
      </c>
      <c r="K110" s="635"/>
      <c r="L110" s="698">
        <v>0</v>
      </c>
      <c r="M110" s="699">
        <v>0</v>
      </c>
      <c r="N110" s="699">
        <v>0</v>
      </c>
      <c r="O110" s="699">
        <v>62.5</v>
      </c>
      <c r="P110" s="699">
        <v>62.5</v>
      </c>
      <c r="Q110" s="699">
        <v>62.5</v>
      </c>
      <c r="R110" s="699">
        <v>62.5</v>
      </c>
      <c r="S110" s="699">
        <v>62.5</v>
      </c>
      <c r="T110" s="699">
        <v>62.5</v>
      </c>
      <c r="U110" s="699">
        <v>62.5</v>
      </c>
      <c r="V110" s="699">
        <v>62.5</v>
      </c>
      <c r="W110" s="699">
        <v>62.5</v>
      </c>
      <c r="X110" s="699">
        <v>62.5</v>
      </c>
      <c r="Y110" s="699">
        <v>62.5</v>
      </c>
      <c r="Z110" s="699">
        <v>62.5</v>
      </c>
      <c r="AA110" s="699">
        <v>62.5</v>
      </c>
      <c r="AB110" s="699">
        <v>62.5</v>
      </c>
      <c r="AC110" s="699">
        <v>62.5</v>
      </c>
      <c r="AD110" s="699">
        <v>62.5</v>
      </c>
      <c r="AE110" s="699">
        <v>62.5</v>
      </c>
      <c r="AF110" s="699">
        <v>62.5</v>
      </c>
      <c r="AG110" s="699">
        <v>62.5</v>
      </c>
      <c r="AH110" s="699">
        <v>62.5</v>
      </c>
      <c r="AI110" s="699">
        <v>62.5</v>
      </c>
      <c r="AJ110" s="699">
        <v>62.5</v>
      </c>
      <c r="AK110" s="699">
        <v>62.5</v>
      </c>
      <c r="AL110" s="699">
        <v>62.5</v>
      </c>
      <c r="AM110" s="699">
        <v>62.5</v>
      </c>
      <c r="AN110" s="699">
        <v>0</v>
      </c>
      <c r="AO110" s="700">
        <v>0</v>
      </c>
      <c r="AP110" s="635"/>
      <c r="AQ110" s="698">
        <v>0</v>
      </c>
      <c r="AR110" s="699">
        <v>0</v>
      </c>
      <c r="AS110" s="699">
        <v>0</v>
      </c>
      <c r="AT110" s="699">
        <v>321000</v>
      </c>
      <c r="AU110" s="699">
        <v>321000</v>
      </c>
      <c r="AV110" s="699">
        <v>321000</v>
      </c>
      <c r="AW110" s="699">
        <v>321000</v>
      </c>
      <c r="AX110" s="699">
        <v>321000</v>
      </c>
      <c r="AY110" s="699">
        <v>321000</v>
      </c>
      <c r="AZ110" s="699">
        <v>321000</v>
      </c>
      <c r="BA110" s="699">
        <v>321000</v>
      </c>
      <c r="BB110" s="699">
        <v>321000</v>
      </c>
      <c r="BC110" s="699">
        <v>321000</v>
      </c>
      <c r="BD110" s="699">
        <v>321000</v>
      </c>
      <c r="BE110" s="699">
        <v>321000</v>
      </c>
      <c r="BF110" s="699">
        <v>321000</v>
      </c>
      <c r="BG110" s="699">
        <v>321000</v>
      </c>
      <c r="BH110" s="699">
        <v>321000</v>
      </c>
      <c r="BI110" s="699">
        <v>321000</v>
      </c>
      <c r="BJ110" s="699">
        <v>321000</v>
      </c>
      <c r="BK110" s="699">
        <v>321000</v>
      </c>
      <c r="BL110" s="699">
        <v>321000</v>
      </c>
      <c r="BM110" s="699">
        <v>321000</v>
      </c>
      <c r="BN110" s="699">
        <v>321000</v>
      </c>
      <c r="BO110" s="699">
        <v>321000</v>
      </c>
      <c r="BP110" s="699">
        <v>321000</v>
      </c>
      <c r="BQ110" s="699">
        <v>321000</v>
      </c>
      <c r="BR110" s="699">
        <v>321000</v>
      </c>
      <c r="BS110" s="699">
        <v>0</v>
      </c>
      <c r="BT110" s="700">
        <v>0</v>
      </c>
      <c r="BU110" s="165"/>
    </row>
    <row r="111" spans="2:73" ht="15.75">
      <c r="B111" s="694" t="s">
        <v>209</v>
      </c>
      <c r="C111" s="694" t="s">
        <v>708</v>
      </c>
      <c r="D111" s="694" t="s">
        <v>14</v>
      </c>
      <c r="E111" s="694" t="s">
        <v>692</v>
      </c>
      <c r="F111" s="694" t="s">
        <v>29</v>
      </c>
      <c r="G111" s="694" t="s">
        <v>700</v>
      </c>
      <c r="H111" s="694">
        <v>2014</v>
      </c>
      <c r="I111" s="646" t="s">
        <v>582</v>
      </c>
      <c r="J111" s="646" t="s">
        <v>597</v>
      </c>
      <c r="K111" s="635"/>
      <c r="L111" s="698">
        <v>0</v>
      </c>
      <c r="M111" s="699">
        <v>0</v>
      </c>
      <c r="N111" s="699">
        <v>0</v>
      </c>
      <c r="O111" s="699">
        <v>0.200025341</v>
      </c>
      <c r="P111" s="699">
        <v>0.19346116799999999</v>
      </c>
      <c r="Q111" s="699">
        <v>0.17947369599999999</v>
      </c>
      <c r="R111" s="699">
        <v>0.172322213</v>
      </c>
      <c r="S111" s="699">
        <v>0.16773523600000001</v>
      </c>
      <c r="T111" s="699">
        <v>0.16773523600000001</v>
      </c>
      <c r="U111" s="699">
        <v>0.15047411699999999</v>
      </c>
      <c r="V111" s="699">
        <v>0.15047411699999999</v>
      </c>
      <c r="W111" s="699">
        <v>8.9258278999999996E-2</v>
      </c>
      <c r="X111" s="699">
        <v>8.9258278999999996E-2</v>
      </c>
      <c r="Y111" s="699">
        <v>8.5900001000000004E-2</v>
      </c>
      <c r="Z111" s="699">
        <v>8.5900001000000004E-2</v>
      </c>
      <c r="AA111" s="699">
        <v>8.5900001000000004E-2</v>
      </c>
      <c r="AB111" s="699">
        <v>8.5900001000000004E-2</v>
      </c>
      <c r="AC111" s="699">
        <v>8.5900001000000004E-2</v>
      </c>
      <c r="AD111" s="699">
        <v>8.5900001000000004E-2</v>
      </c>
      <c r="AE111" s="699">
        <v>8.5900001000000004E-2</v>
      </c>
      <c r="AF111" s="699">
        <v>8.5900001000000004E-2</v>
      </c>
      <c r="AG111" s="699">
        <v>8.5900001000000004E-2</v>
      </c>
      <c r="AH111" s="699">
        <v>8.5900001000000004E-2</v>
      </c>
      <c r="AI111" s="699">
        <v>8.5900001000000004E-2</v>
      </c>
      <c r="AJ111" s="699">
        <v>0</v>
      </c>
      <c r="AK111" s="699">
        <v>0</v>
      </c>
      <c r="AL111" s="699">
        <v>0</v>
      </c>
      <c r="AM111" s="699">
        <v>0</v>
      </c>
      <c r="AN111" s="699">
        <v>0</v>
      </c>
      <c r="AO111" s="700">
        <v>0</v>
      </c>
      <c r="AP111" s="635"/>
      <c r="AQ111" s="698">
        <v>0</v>
      </c>
      <c r="AR111" s="699">
        <v>0</v>
      </c>
      <c r="AS111" s="699">
        <v>0</v>
      </c>
      <c r="AT111" s="699">
        <v>2838.8044279999999</v>
      </c>
      <c r="AU111" s="699">
        <v>2712.1326979999999</v>
      </c>
      <c r="AV111" s="699">
        <v>2442.8508529999999</v>
      </c>
      <c r="AW111" s="699">
        <v>2305.4754710000002</v>
      </c>
      <c r="AX111" s="699">
        <v>2217.558434</v>
      </c>
      <c r="AY111" s="699">
        <v>2217.558434</v>
      </c>
      <c r="AZ111" s="699">
        <v>1886.4267649999999</v>
      </c>
      <c r="BA111" s="699">
        <v>1886.4267649999999</v>
      </c>
      <c r="BB111" s="699">
        <v>707.16196439999999</v>
      </c>
      <c r="BC111" s="699">
        <v>707.16196439999999</v>
      </c>
      <c r="BD111" s="699">
        <v>633</v>
      </c>
      <c r="BE111" s="699">
        <v>633</v>
      </c>
      <c r="BF111" s="699">
        <v>633</v>
      </c>
      <c r="BG111" s="699">
        <v>633</v>
      </c>
      <c r="BH111" s="699">
        <v>633</v>
      </c>
      <c r="BI111" s="699">
        <v>633</v>
      </c>
      <c r="BJ111" s="699">
        <v>633</v>
      </c>
      <c r="BK111" s="699">
        <v>633</v>
      </c>
      <c r="BL111" s="699">
        <v>633</v>
      </c>
      <c r="BM111" s="699">
        <v>633</v>
      </c>
      <c r="BN111" s="699">
        <v>633</v>
      </c>
      <c r="BO111" s="699">
        <v>0</v>
      </c>
      <c r="BP111" s="699">
        <v>0</v>
      </c>
      <c r="BQ111" s="699">
        <v>0</v>
      </c>
      <c r="BR111" s="699">
        <v>0</v>
      </c>
      <c r="BS111" s="699">
        <v>0</v>
      </c>
      <c r="BT111" s="700">
        <v>0</v>
      </c>
      <c r="BU111" s="165"/>
    </row>
    <row r="112" spans="2:73">
      <c r="B112" s="694" t="s">
        <v>209</v>
      </c>
      <c r="C112" s="694" t="s">
        <v>699</v>
      </c>
      <c r="D112" s="694" t="s">
        <v>3</v>
      </c>
      <c r="E112" s="694" t="s">
        <v>692</v>
      </c>
      <c r="F112" s="694" t="s">
        <v>29</v>
      </c>
      <c r="G112" s="694" t="s">
        <v>700</v>
      </c>
      <c r="H112" s="694">
        <v>2014</v>
      </c>
      <c r="I112" s="646" t="s">
        <v>582</v>
      </c>
      <c r="J112" s="646" t="s">
        <v>597</v>
      </c>
      <c r="K112" s="635"/>
      <c r="L112" s="698">
        <v>0</v>
      </c>
      <c r="M112" s="699">
        <v>0</v>
      </c>
      <c r="N112" s="699">
        <v>0</v>
      </c>
      <c r="O112" s="699">
        <v>187.47437980999999</v>
      </c>
      <c r="P112" s="699">
        <v>187.47437980999999</v>
      </c>
      <c r="Q112" s="699">
        <v>187.47437980999999</v>
      </c>
      <c r="R112" s="699">
        <v>187.47437980999999</v>
      </c>
      <c r="S112" s="699">
        <v>187.47437980999999</v>
      </c>
      <c r="T112" s="699">
        <v>187.47437980999999</v>
      </c>
      <c r="U112" s="699">
        <v>187.47437980999999</v>
      </c>
      <c r="V112" s="699">
        <v>187.47437980999999</v>
      </c>
      <c r="W112" s="699">
        <v>187.47437980999999</v>
      </c>
      <c r="X112" s="699">
        <v>187.47437980999999</v>
      </c>
      <c r="Y112" s="699">
        <v>187.47437980999999</v>
      </c>
      <c r="Z112" s="699">
        <v>187.47437980999999</v>
      </c>
      <c r="AA112" s="699">
        <v>187.47437980999999</v>
      </c>
      <c r="AB112" s="699">
        <v>187.47437980999999</v>
      </c>
      <c r="AC112" s="699">
        <v>187.47437980999999</v>
      </c>
      <c r="AD112" s="699">
        <v>187.47437980999999</v>
      </c>
      <c r="AE112" s="699">
        <v>187.47437980999999</v>
      </c>
      <c r="AF112" s="699">
        <v>187.47437980999999</v>
      </c>
      <c r="AG112" s="699">
        <v>162.69554869999999</v>
      </c>
      <c r="AH112" s="699">
        <v>0</v>
      </c>
      <c r="AI112" s="699">
        <v>0</v>
      </c>
      <c r="AJ112" s="699">
        <v>0</v>
      </c>
      <c r="AK112" s="699">
        <v>0</v>
      </c>
      <c r="AL112" s="699">
        <v>0</v>
      </c>
      <c r="AM112" s="699">
        <v>0</v>
      </c>
      <c r="AN112" s="699">
        <v>0</v>
      </c>
      <c r="AO112" s="700">
        <v>0</v>
      </c>
      <c r="AP112" s="635"/>
      <c r="AQ112" s="698">
        <v>0</v>
      </c>
      <c r="AR112" s="699">
        <v>0</v>
      </c>
      <c r="AS112" s="699">
        <v>0</v>
      </c>
      <c r="AT112" s="699">
        <v>340234.50395099999</v>
      </c>
      <c r="AU112" s="699">
        <v>340234.50395099999</v>
      </c>
      <c r="AV112" s="699">
        <v>340234.50395099999</v>
      </c>
      <c r="AW112" s="699">
        <v>340234.50395099999</v>
      </c>
      <c r="AX112" s="699">
        <v>340234.50395099999</v>
      </c>
      <c r="AY112" s="699">
        <v>340234.50395099999</v>
      </c>
      <c r="AZ112" s="699">
        <v>340234.50395099999</v>
      </c>
      <c r="BA112" s="699">
        <v>340234.50395099999</v>
      </c>
      <c r="BB112" s="699">
        <v>340234.50395099999</v>
      </c>
      <c r="BC112" s="699">
        <v>340234.50395099999</v>
      </c>
      <c r="BD112" s="699">
        <v>340234.50395099999</v>
      </c>
      <c r="BE112" s="699">
        <v>340234.50395099999</v>
      </c>
      <c r="BF112" s="699">
        <v>340234.50395099999</v>
      </c>
      <c r="BG112" s="699">
        <v>340234.50395099999</v>
      </c>
      <c r="BH112" s="699">
        <v>340234.50395099999</v>
      </c>
      <c r="BI112" s="699">
        <v>340234.50395099999</v>
      </c>
      <c r="BJ112" s="699">
        <v>340234.50395099999</v>
      </c>
      <c r="BK112" s="699">
        <v>340234.50395099999</v>
      </c>
      <c r="BL112" s="699">
        <v>318075.92469999997</v>
      </c>
      <c r="BM112" s="699">
        <v>0</v>
      </c>
      <c r="BN112" s="699">
        <v>0</v>
      </c>
      <c r="BO112" s="699">
        <v>0</v>
      </c>
      <c r="BP112" s="699">
        <v>0</v>
      </c>
      <c r="BQ112" s="699">
        <v>0</v>
      </c>
      <c r="BR112" s="699">
        <v>0</v>
      </c>
      <c r="BS112" s="699">
        <v>0</v>
      </c>
      <c r="BT112" s="700">
        <v>0</v>
      </c>
    </row>
    <row r="113" spans="2:73">
      <c r="B113" s="694" t="s">
        <v>698</v>
      </c>
      <c r="C113" s="694" t="s">
        <v>699</v>
      </c>
      <c r="D113" s="694" t="s">
        <v>42</v>
      </c>
      <c r="E113" s="694" t="s">
        <v>692</v>
      </c>
      <c r="F113" s="694" t="s">
        <v>29</v>
      </c>
      <c r="G113" s="694" t="s">
        <v>701</v>
      </c>
      <c r="H113" s="694">
        <v>2014</v>
      </c>
      <c r="I113" s="646" t="s">
        <v>582</v>
      </c>
      <c r="J113" s="646" t="s">
        <v>597</v>
      </c>
      <c r="K113" s="635"/>
      <c r="L113" s="698">
        <v>0</v>
      </c>
      <c r="M113" s="699">
        <v>0</v>
      </c>
      <c r="N113" s="699">
        <v>0</v>
      </c>
      <c r="O113" s="699">
        <v>118.4178</v>
      </c>
      <c r="P113" s="699">
        <v>0</v>
      </c>
      <c r="Q113" s="699">
        <v>0</v>
      </c>
      <c r="R113" s="699">
        <v>0</v>
      </c>
      <c r="S113" s="699">
        <v>0</v>
      </c>
      <c r="T113" s="699">
        <v>0</v>
      </c>
      <c r="U113" s="699">
        <v>0</v>
      </c>
      <c r="V113" s="699">
        <v>0</v>
      </c>
      <c r="W113" s="699">
        <v>0</v>
      </c>
      <c r="X113" s="699">
        <v>0</v>
      </c>
      <c r="Y113" s="699">
        <v>0</v>
      </c>
      <c r="Z113" s="699">
        <v>0</v>
      </c>
      <c r="AA113" s="699">
        <v>0</v>
      </c>
      <c r="AB113" s="699">
        <v>0</v>
      </c>
      <c r="AC113" s="699">
        <v>0</v>
      </c>
      <c r="AD113" s="699">
        <v>0</v>
      </c>
      <c r="AE113" s="699">
        <v>0</v>
      </c>
      <c r="AF113" s="699">
        <v>0</v>
      </c>
      <c r="AG113" s="699">
        <v>0</v>
      </c>
      <c r="AH113" s="699">
        <v>0</v>
      </c>
      <c r="AI113" s="699">
        <v>0</v>
      </c>
      <c r="AJ113" s="699">
        <v>0</v>
      </c>
      <c r="AK113" s="699">
        <v>0</v>
      </c>
      <c r="AL113" s="699">
        <v>0</v>
      </c>
      <c r="AM113" s="699">
        <v>0</v>
      </c>
      <c r="AN113" s="699">
        <v>0</v>
      </c>
      <c r="AO113" s="700">
        <v>0</v>
      </c>
      <c r="AP113" s="635"/>
      <c r="AQ113" s="698">
        <v>0</v>
      </c>
      <c r="AR113" s="699">
        <v>0</v>
      </c>
      <c r="AS113" s="699">
        <v>0</v>
      </c>
      <c r="AT113" s="699">
        <v>0</v>
      </c>
      <c r="AU113" s="699">
        <v>0</v>
      </c>
      <c r="AV113" s="699">
        <v>0</v>
      </c>
      <c r="AW113" s="699">
        <v>0</v>
      </c>
      <c r="AX113" s="699">
        <v>0</v>
      </c>
      <c r="AY113" s="699">
        <v>0</v>
      </c>
      <c r="AZ113" s="699">
        <v>0</v>
      </c>
      <c r="BA113" s="699">
        <v>0</v>
      </c>
      <c r="BB113" s="699">
        <v>0</v>
      </c>
      <c r="BC113" s="699">
        <v>0</v>
      </c>
      <c r="BD113" s="699">
        <v>0</v>
      </c>
      <c r="BE113" s="699">
        <v>0</v>
      </c>
      <c r="BF113" s="699">
        <v>0</v>
      </c>
      <c r="BG113" s="699">
        <v>0</v>
      </c>
      <c r="BH113" s="699">
        <v>0</v>
      </c>
      <c r="BI113" s="699">
        <v>0</v>
      </c>
      <c r="BJ113" s="699">
        <v>0</v>
      </c>
      <c r="BK113" s="699">
        <v>0</v>
      </c>
      <c r="BL113" s="699">
        <v>0</v>
      </c>
      <c r="BM113" s="699">
        <v>0</v>
      </c>
      <c r="BN113" s="699">
        <v>0</v>
      </c>
      <c r="BO113" s="699">
        <v>0</v>
      </c>
      <c r="BP113" s="699">
        <v>0</v>
      </c>
      <c r="BQ113" s="699">
        <v>0</v>
      </c>
      <c r="BR113" s="699">
        <v>0</v>
      </c>
      <c r="BS113" s="699">
        <v>0</v>
      </c>
      <c r="BT113" s="700">
        <v>0</v>
      </c>
    </row>
    <row r="114" spans="2:73">
      <c r="B114" s="694" t="s">
        <v>209</v>
      </c>
      <c r="C114" s="694" t="s">
        <v>699</v>
      </c>
      <c r="D114" s="694" t="s">
        <v>7</v>
      </c>
      <c r="E114" s="694" t="s">
        <v>692</v>
      </c>
      <c r="F114" s="694" t="s">
        <v>29</v>
      </c>
      <c r="G114" s="694" t="s">
        <v>700</v>
      </c>
      <c r="H114" s="694">
        <v>2014</v>
      </c>
      <c r="I114" s="646" t="s">
        <v>582</v>
      </c>
      <c r="J114" s="646" t="s">
        <v>597</v>
      </c>
      <c r="K114" s="635"/>
      <c r="L114" s="698">
        <v>0</v>
      </c>
      <c r="M114" s="699">
        <v>0</v>
      </c>
      <c r="N114" s="699">
        <v>0</v>
      </c>
      <c r="O114" s="699">
        <v>0.38985227300000003</v>
      </c>
      <c r="P114" s="699">
        <v>0.38985227300000003</v>
      </c>
      <c r="Q114" s="699">
        <v>0.38985227300000003</v>
      </c>
      <c r="R114" s="699">
        <v>0.38985227300000003</v>
      </c>
      <c r="S114" s="699">
        <v>0.38985227300000003</v>
      </c>
      <c r="T114" s="699">
        <v>0.38985227300000003</v>
      </c>
      <c r="U114" s="699">
        <v>0.38985227300000003</v>
      </c>
      <c r="V114" s="699">
        <v>0.38985227300000003</v>
      </c>
      <c r="W114" s="699">
        <v>0.38985227300000003</v>
      </c>
      <c r="X114" s="699">
        <v>0.38985227300000003</v>
      </c>
      <c r="Y114" s="699">
        <v>0.38985227300000003</v>
      </c>
      <c r="Z114" s="699">
        <v>0.38985227300000003</v>
      </c>
      <c r="AA114" s="699">
        <v>0.194926136</v>
      </c>
      <c r="AB114" s="699">
        <v>0</v>
      </c>
      <c r="AC114" s="699">
        <v>0</v>
      </c>
      <c r="AD114" s="699">
        <v>0</v>
      </c>
      <c r="AE114" s="699">
        <v>0</v>
      </c>
      <c r="AF114" s="699">
        <v>0</v>
      </c>
      <c r="AG114" s="699">
        <v>0</v>
      </c>
      <c r="AH114" s="699">
        <v>0</v>
      </c>
      <c r="AI114" s="699">
        <v>0</v>
      </c>
      <c r="AJ114" s="699">
        <v>0</v>
      </c>
      <c r="AK114" s="699">
        <v>0</v>
      </c>
      <c r="AL114" s="699">
        <v>0</v>
      </c>
      <c r="AM114" s="699">
        <v>0</v>
      </c>
      <c r="AN114" s="699">
        <v>0</v>
      </c>
      <c r="AO114" s="700">
        <v>0</v>
      </c>
      <c r="AP114" s="635"/>
      <c r="AQ114" s="698">
        <v>0</v>
      </c>
      <c r="AR114" s="699">
        <v>0</v>
      </c>
      <c r="AS114" s="699">
        <v>0</v>
      </c>
      <c r="AT114" s="699">
        <v>5937.75</v>
      </c>
      <c r="AU114" s="699">
        <v>5937.75</v>
      </c>
      <c r="AV114" s="699">
        <v>5937.75</v>
      </c>
      <c r="AW114" s="699">
        <v>5937.75</v>
      </c>
      <c r="AX114" s="699">
        <v>5937.75</v>
      </c>
      <c r="AY114" s="699">
        <v>5937.75</v>
      </c>
      <c r="AZ114" s="699">
        <v>5937.75</v>
      </c>
      <c r="BA114" s="699">
        <v>5937.75</v>
      </c>
      <c r="BB114" s="699">
        <v>5937.75</v>
      </c>
      <c r="BC114" s="699">
        <v>5937.75</v>
      </c>
      <c r="BD114" s="699">
        <v>5937.75</v>
      </c>
      <c r="BE114" s="699">
        <v>5937.75</v>
      </c>
      <c r="BF114" s="699">
        <v>2968.875</v>
      </c>
      <c r="BG114" s="699">
        <v>0</v>
      </c>
      <c r="BH114" s="699">
        <v>0</v>
      </c>
      <c r="BI114" s="699">
        <v>0</v>
      </c>
      <c r="BJ114" s="699">
        <v>0</v>
      </c>
      <c r="BK114" s="699">
        <v>0</v>
      </c>
      <c r="BL114" s="699">
        <v>0</v>
      </c>
      <c r="BM114" s="699">
        <v>0</v>
      </c>
      <c r="BN114" s="699">
        <v>0</v>
      </c>
      <c r="BO114" s="699">
        <v>0</v>
      </c>
      <c r="BP114" s="699">
        <v>0</v>
      </c>
      <c r="BQ114" s="699">
        <v>0</v>
      </c>
      <c r="BR114" s="699">
        <v>0</v>
      </c>
      <c r="BS114" s="699">
        <v>0</v>
      </c>
      <c r="BT114" s="700">
        <v>0</v>
      </c>
    </row>
    <row r="115" spans="2:73" ht="15.75">
      <c r="B115" s="694" t="s">
        <v>209</v>
      </c>
      <c r="C115" s="694" t="s">
        <v>702</v>
      </c>
      <c r="D115" s="694" t="s">
        <v>22</v>
      </c>
      <c r="E115" s="694" t="s">
        <v>692</v>
      </c>
      <c r="F115" s="694" t="s">
        <v>719</v>
      </c>
      <c r="G115" s="694" t="s">
        <v>700</v>
      </c>
      <c r="H115" s="694">
        <v>2014</v>
      </c>
      <c r="I115" s="646" t="s">
        <v>582</v>
      </c>
      <c r="J115" s="646" t="s">
        <v>597</v>
      </c>
      <c r="K115" s="635"/>
      <c r="L115" s="698">
        <v>0</v>
      </c>
      <c r="M115" s="699">
        <v>0</v>
      </c>
      <c r="N115" s="699">
        <v>0</v>
      </c>
      <c r="O115" s="699">
        <v>266.79553709999999</v>
      </c>
      <c r="P115" s="699">
        <v>260.39729770000002</v>
      </c>
      <c r="Q115" s="699">
        <v>260.39729770000002</v>
      </c>
      <c r="R115" s="699">
        <v>259.37787780000002</v>
      </c>
      <c r="S115" s="699">
        <v>259.37787780000002</v>
      </c>
      <c r="T115" s="699">
        <v>259.37787780000002</v>
      </c>
      <c r="U115" s="699">
        <v>254.28473919999999</v>
      </c>
      <c r="V115" s="699">
        <v>254.28473919999999</v>
      </c>
      <c r="W115" s="699">
        <v>243.7455295</v>
      </c>
      <c r="X115" s="699">
        <v>222.16852080000001</v>
      </c>
      <c r="Y115" s="699">
        <v>192.77146149999999</v>
      </c>
      <c r="Z115" s="699">
        <v>184.78898269999999</v>
      </c>
      <c r="AA115" s="699">
        <v>151.05018749999999</v>
      </c>
      <c r="AB115" s="699">
        <v>111.5404034</v>
      </c>
      <c r="AC115" s="699">
        <v>111.5404034</v>
      </c>
      <c r="AD115" s="699">
        <v>90.484154540000006</v>
      </c>
      <c r="AE115" s="699">
        <v>21.43830028</v>
      </c>
      <c r="AF115" s="699">
        <v>21.43830028</v>
      </c>
      <c r="AG115" s="699">
        <v>21.43830028</v>
      </c>
      <c r="AH115" s="699">
        <v>21.43830028</v>
      </c>
      <c r="AI115" s="699">
        <v>0</v>
      </c>
      <c r="AJ115" s="699">
        <v>0</v>
      </c>
      <c r="AK115" s="699">
        <v>0</v>
      </c>
      <c r="AL115" s="699">
        <v>0</v>
      </c>
      <c r="AM115" s="699">
        <v>0</v>
      </c>
      <c r="AN115" s="699">
        <v>0</v>
      </c>
      <c r="AO115" s="700">
        <v>0</v>
      </c>
      <c r="AP115" s="635"/>
      <c r="AQ115" s="698">
        <v>0</v>
      </c>
      <c r="AR115" s="699">
        <v>0</v>
      </c>
      <c r="AS115" s="699">
        <v>0</v>
      </c>
      <c r="AT115" s="699">
        <v>1785969.243</v>
      </c>
      <c r="AU115" s="699">
        <v>1763531.7290000001</v>
      </c>
      <c r="AV115" s="699">
        <v>1763531.7290000001</v>
      </c>
      <c r="AW115" s="699">
        <v>1759980.591</v>
      </c>
      <c r="AX115" s="699">
        <v>1759980.591</v>
      </c>
      <c r="AY115" s="699">
        <v>1759980.591</v>
      </c>
      <c r="AZ115" s="699">
        <v>1721093.0889999999</v>
      </c>
      <c r="BA115" s="699">
        <v>1721093.0889999999</v>
      </c>
      <c r="BB115" s="699">
        <v>1605408.6910000001</v>
      </c>
      <c r="BC115" s="699">
        <v>1408830.3160000001</v>
      </c>
      <c r="BD115" s="699">
        <v>1136806.5630000001</v>
      </c>
      <c r="BE115" s="699">
        <v>1025076.48</v>
      </c>
      <c r="BF115" s="699">
        <v>793306.47340000002</v>
      </c>
      <c r="BG115" s="699">
        <v>655007.28819999995</v>
      </c>
      <c r="BH115" s="699">
        <v>655007.28819999995</v>
      </c>
      <c r="BI115" s="699">
        <v>523296.26429999998</v>
      </c>
      <c r="BJ115" s="699">
        <v>52044.133459999997</v>
      </c>
      <c r="BK115" s="699">
        <v>52044.133459999997</v>
      </c>
      <c r="BL115" s="699">
        <v>52044.133459999997</v>
      </c>
      <c r="BM115" s="699">
        <v>52044.133459999997</v>
      </c>
      <c r="BN115" s="699">
        <v>0</v>
      </c>
      <c r="BO115" s="699">
        <v>0</v>
      </c>
      <c r="BP115" s="699">
        <v>0</v>
      </c>
      <c r="BQ115" s="699">
        <v>0</v>
      </c>
      <c r="BR115" s="699">
        <v>0</v>
      </c>
      <c r="BS115" s="699">
        <v>0</v>
      </c>
      <c r="BT115" s="700">
        <v>0</v>
      </c>
      <c r="BU115" s="165"/>
    </row>
    <row r="116" spans="2:73" ht="15.75">
      <c r="B116" s="694" t="s">
        <v>209</v>
      </c>
      <c r="C116" s="694" t="s">
        <v>493</v>
      </c>
      <c r="D116" s="694" t="s">
        <v>720</v>
      </c>
      <c r="E116" s="694" t="s">
        <v>692</v>
      </c>
      <c r="F116" s="694" t="s">
        <v>493</v>
      </c>
      <c r="G116" s="694" t="s">
        <v>701</v>
      </c>
      <c r="H116" s="694">
        <v>2014</v>
      </c>
      <c r="I116" s="646" t="s">
        <v>582</v>
      </c>
      <c r="J116" s="646" t="s">
        <v>597</v>
      </c>
      <c r="K116" s="635"/>
      <c r="L116" s="698">
        <v>0</v>
      </c>
      <c r="M116" s="699">
        <v>0</v>
      </c>
      <c r="N116" s="699">
        <v>0</v>
      </c>
      <c r="O116" s="699">
        <v>296.21593760000002</v>
      </c>
      <c r="P116" s="699">
        <v>0</v>
      </c>
      <c r="Q116" s="699">
        <v>0</v>
      </c>
      <c r="R116" s="699">
        <v>0</v>
      </c>
      <c r="S116" s="699">
        <v>0</v>
      </c>
      <c r="T116" s="699">
        <v>0</v>
      </c>
      <c r="U116" s="699">
        <v>0</v>
      </c>
      <c r="V116" s="699">
        <v>0</v>
      </c>
      <c r="W116" s="699">
        <v>0</v>
      </c>
      <c r="X116" s="699">
        <v>0</v>
      </c>
      <c r="Y116" s="699">
        <v>0</v>
      </c>
      <c r="Z116" s="699">
        <v>0</v>
      </c>
      <c r="AA116" s="699">
        <v>0</v>
      </c>
      <c r="AB116" s="699">
        <v>0</v>
      </c>
      <c r="AC116" s="699">
        <v>0</v>
      </c>
      <c r="AD116" s="699">
        <v>0</v>
      </c>
      <c r="AE116" s="699">
        <v>0</v>
      </c>
      <c r="AF116" s="699">
        <v>0</v>
      </c>
      <c r="AG116" s="699">
        <v>0</v>
      </c>
      <c r="AH116" s="699">
        <v>0</v>
      </c>
      <c r="AI116" s="699">
        <v>0</v>
      </c>
      <c r="AJ116" s="699">
        <v>0</v>
      </c>
      <c r="AK116" s="699">
        <v>0</v>
      </c>
      <c r="AL116" s="699">
        <v>0</v>
      </c>
      <c r="AM116" s="699">
        <v>0</v>
      </c>
      <c r="AN116" s="699">
        <v>0</v>
      </c>
      <c r="AO116" s="700">
        <v>0</v>
      </c>
      <c r="AP116" s="635"/>
      <c r="AQ116" s="698">
        <v>0</v>
      </c>
      <c r="AR116" s="699">
        <v>0</v>
      </c>
      <c r="AS116" s="699">
        <v>0</v>
      </c>
      <c r="AT116" s="699">
        <v>0</v>
      </c>
      <c r="AU116" s="699">
        <v>0</v>
      </c>
      <c r="AV116" s="699">
        <v>0</v>
      </c>
      <c r="AW116" s="699">
        <v>0</v>
      </c>
      <c r="AX116" s="699">
        <v>0</v>
      </c>
      <c r="AY116" s="699">
        <v>0</v>
      </c>
      <c r="AZ116" s="699">
        <v>0</v>
      </c>
      <c r="BA116" s="699">
        <v>0</v>
      </c>
      <c r="BB116" s="699">
        <v>0</v>
      </c>
      <c r="BC116" s="699">
        <v>0</v>
      </c>
      <c r="BD116" s="699">
        <v>0</v>
      </c>
      <c r="BE116" s="699">
        <v>0</v>
      </c>
      <c r="BF116" s="699">
        <v>0</v>
      </c>
      <c r="BG116" s="699">
        <v>0</v>
      </c>
      <c r="BH116" s="699">
        <v>0</v>
      </c>
      <c r="BI116" s="699">
        <v>0</v>
      </c>
      <c r="BJ116" s="699">
        <v>0</v>
      </c>
      <c r="BK116" s="699">
        <v>0</v>
      </c>
      <c r="BL116" s="699">
        <v>0</v>
      </c>
      <c r="BM116" s="699">
        <v>0</v>
      </c>
      <c r="BN116" s="699">
        <v>0</v>
      </c>
      <c r="BO116" s="699">
        <v>0</v>
      </c>
      <c r="BP116" s="699">
        <v>0</v>
      </c>
      <c r="BQ116" s="699">
        <v>0</v>
      </c>
      <c r="BR116" s="699">
        <v>0</v>
      </c>
      <c r="BS116" s="699">
        <v>0</v>
      </c>
      <c r="BT116" s="700">
        <v>0</v>
      </c>
      <c r="BU116" s="165"/>
    </row>
    <row r="117" spans="2:73" ht="15.75">
      <c r="B117" s="694" t="s">
        <v>209</v>
      </c>
      <c r="C117" s="694" t="s">
        <v>493</v>
      </c>
      <c r="D117" s="694" t="s">
        <v>498</v>
      </c>
      <c r="E117" s="694" t="s">
        <v>692</v>
      </c>
      <c r="F117" s="694" t="s">
        <v>493</v>
      </c>
      <c r="G117" s="694" t="s">
        <v>700</v>
      </c>
      <c r="H117" s="694">
        <v>2015</v>
      </c>
      <c r="I117" s="646" t="s">
        <v>583</v>
      </c>
      <c r="J117" s="646" t="s">
        <v>597</v>
      </c>
      <c r="K117" s="635"/>
      <c r="L117" s="698"/>
      <c r="M117" s="699"/>
      <c r="N117" s="699"/>
      <c r="O117" s="699"/>
      <c r="P117" s="699">
        <v>0</v>
      </c>
      <c r="Q117" s="699">
        <v>0</v>
      </c>
      <c r="R117" s="699">
        <v>0</v>
      </c>
      <c r="S117" s="699">
        <v>0</v>
      </c>
      <c r="T117" s="699">
        <v>0</v>
      </c>
      <c r="U117" s="699">
        <v>0</v>
      </c>
      <c r="V117" s="699">
        <v>0</v>
      </c>
      <c r="W117" s="699">
        <v>0</v>
      </c>
      <c r="X117" s="699">
        <v>0</v>
      </c>
      <c r="Y117" s="699">
        <v>0</v>
      </c>
      <c r="Z117" s="699">
        <v>0</v>
      </c>
      <c r="AA117" s="699">
        <v>0</v>
      </c>
      <c r="AB117" s="699">
        <v>0</v>
      </c>
      <c r="AC117" s="699">
        <v>0</v>
      </c>
      <c r="AD117" s="699">
        <v>0</v>
      </c>
      <c r="AE117" s="699">
        <v>0</v>
      </c>
      <c r="AF117" s="699">
        <v>0</v>
      </c>
      <c r="AG117" s="699">
        <v>0</v>
      </c>
      <c r="AH117" s="699">
        <v>0</v>
      </c>
      <c r="AI117" s="699">
        <v>0</v>
      </c>
      <c r="AJ117" s="699">
        <v>0</v>
      </c>
      <c r="AK117" s="699">
        <v>0</v>
      </c>
      <c r="AL117" s="699">
        <v>0</v>
      </c>
      <c r="AM117" s="699">
        <v>0</v>
      </c>
      <c r="AN117" s="699">
        <v>0</v>
      </c>
      <c r="AO117" s="700">
        <v>0</v>
      </c>
      <c r="AP117" s="635"/>
      <c r="AQ117" s="698"/>
      <c r="AR117" s="699"/>
      <c r="AS117" s="699"/>
      <c r="AT117" s="699"/>
      <c r="AU117" s="699">
        <v>0</v>
      </c>
      <c r="AV117" s="699">
        <v>0</v>
      </c>
      <c r="AW117" s="699">
        <v>0</v>
      </c>
      <c r="AX117" s="699">
        <v>0</v>
      </c>
      <c r="AY117" s="699">
        <v>0</v>
      </c>
      <c r="AZ117" s="699">
        <v>0</v>
      </c>
      <c r="BA117" s="699">
        <v>0</v>
      </c>
      <c r="BB117" s="699">
        <v>0</v>
      </c>
      <c r="BC117" s="699">
        <v>0</v>
      </c>
      <c r="BD117" s="699">
        <v>0</v>
      </c>
      <c r="BE117" s="699">
        <v>0</v>
      </c>
      <c r="BF117" s="699">
        <v>0</v>
      </c>
      <c r="BG117" s="699">
        <v>0</v>
      </c>
      <c r="BH117" s="699">
        <v>0</v>
      </c>
      <c r="BI117" s="699">
        <v>0</v>
      </c>
      <c r="BJ117" s="699">
        <v>0</v>
      </c>
      <c r="BK117" s="699">
        <v>0</v>
      </c>
      <c r="BL117" s="699">
        <v>0</v>
      </c>
      <c r="BM117" s="699">
        <v>0</v>
      </c>
      <c r="BN117" s="699">
        <v>0</v>
      </c>
      <c r="BO117" s="699">
        <v>0</v>
      </c>
      <c r="BP117" s="699">
        <v>0</v>
      </c>
      <c r="BQ117" s="699">
        <v>0</v>
      </c>
      <c r="BR117" s="699">
        <v>0</v>
      </c>
      <c r="BS117" s="699">
        <v>0</v>
      </c>
      <c r="BT117" s="700">
        <v>0</v>
      </c>
      <c r="BU117" s="165"/>
    </row>
    <row r="118" spans="2:73" ht="15.75">
      <c r="B118" s="694" t="s">
        <v>209</v>
      </c>
      <c r="C118" s="694" t="s">
        <v>699</v>
      </c>
      <c r="D118" s="694" t="s">
        <v>97</v>
      </c>
      <c r="E118" s="694" t="s">
        <v>692</v>
      </c>
      <c r="F118" s="694" t="s">
        <v>29</v>
      </c>
      <c r="G118" s="694" t="s">
        <v>700</v>
      </c>
      <c r="H118" s="694">
        <v>2015</v>
      </c>
      <c r="I118" s="646" t="s">
        <v>583</v>
      </c>
      <c r="J118" s="646" t="s">
        <v>597</v>
      </c>
      <c r="K118" s="635"/>
      <c r="L118" s="698"/>
      <c r="M118" s="699"/>
      <c r="N118" s="699"/>
      <c r="O118" s="699"/>
      <c r="P118" s="699">
        <v>1</v>
      </c>
      <c r="Q118" s="699">
        <v>1</v>
      </c>
      <c r="R118" s="699">
        <v>1</v>
      </c>
      <c r="S118" s="699">
        <v>1</v>
      </c>
      <c r="T118" s="699">
        <v>1</v>
      </c>
      <c r="U118" s="699">
        <v>0</v>
      </c>
      <c r="V118" s="699">
        <v>0</v>
      </c>
      <c r="W118" s="699">
        <v>0</v>
      </c>
      <c r="X118" s="699">
        <v>0</v>
      </c>
      <c r="Y118" s="699">
        <v>0</v>
      </c>
      <c r="Z118" s="699">
        <v>0</v>
      </c>
      <c r="AA118" s="699">
        <v>0</v>
      </c>
      <c r="AB118" s="699">
        <v>0</v>
      </c>
      <c r="AC118" s="699">
        <v>0</v>
      </c>
      <c r="AD118" s="699">
        <v>0</v>
      </c>
      <c r="AE118" s="699">
        <v>0</v>
      </c>
      <c r="AF118" s="699">
        <v>0</v>
      </c>
      <c r="AG118" s="699">
        <v>0</v>
      </c>
      <c r="AH118" s="699">
        <v>0</v>
      </c>
      <c r="AI118" s="699">
        <v>0</v>
      </c>
      <c r="AJ118" s="699">
        <v>0</v>
      </c>
      <c r="AK118" s="699">
        <v>0</v>
      </c>
      <c r="AL118" s="699">
        <v>0</v>
      </c>
      <c r="AM118" s="699">
        <v>0</v>
      </c>
      <c r="AN118" s="699">
        <v>0</v>
      </c>
      <c r="AO118" s="700">
        <v>0</v>
      </c>
      <c r="AP118" s="635"/>
      <c r="AQ118" s="698"/>
      <c r="AR118" s="699"/>
      <c r="AS118" s="699"/>
      <c r="AT118" s="699"/>
      <c r="AU118" s="699">
        <v>9159</v>
      </c>
      <c r="AV118" s="699">
        <v>9159</v>
      </c>
      <c r="AW118" s="699">
        <v>9159</v>
      </c>
      <c r="AX118" s="699">
        <v>9159</v>
      </c>
      <c r="AY118" s="699">
        <v>6105</v>
      </c>
      <c r="AZ118" s="699">
        <v>0</v>
      </c>
      <c r="BA118" s="699">
        <v>0</v>
      </c>
      <c r="BB118" s="699">
        <v>0</v>
      </c>
      <c r="BC118" s="699">
        <v>0</v>
      </c>
      <c r="BD118" s="699">
        <v>0</v>
      </c>
      <c r="BE118" s="699">
        <v>0</v>
      </c>
      <c r="BF118" s="699">
        <v>0</v>
      </c>
      <c r="BG118" s="699">
        <v>0</v>
      </c>
      <c r="BH118" s="699">
        <v>0</v>
      </c>
      <c r="BI118" s="699">
        <v>0</v>
      </c>
      <c r="BJ118" s="699">
        <v>0</v>
      </c>
      <c r="BK118" s="699">
        <v>0</v>
      </c>
      <c r="BL118" s="699">
        <v>0</v>
      </c>
      <c r="BM118" s="699">
        <v>0</v>
      </c>
      <c r="BN118" s="699">
        <v>0</v>
      </c>
      <c r="BO118" s="699">
        <v>0</v>
      </c>
      <c r="BP118" s="699">
        <v>0</v>
      </c>
      <c r="BQ118" s="699">
        <v>0</v>
      </c>
      <c r="BR118" s="699">
        <v>0</v>
      </c>
      <c r="BS118" s="699">
        <v>0</v>
      </c>
      <c r="BT118" s="700">
        <v>0</v>
      </c>
      <c r="BU118" s="165"/>
    </row>
    <row r="119" spans="2:73" ht="15.75">
      <c r="B119" s="694" t="s">
        <v>209</v>
      </c>
      <c r="C119" s="694" t="s">
        <v>699</v>
      </c>
      <c r="D119" s="694" t="s">
        <v>96</v>
      </c>
      <c r="E119" s="694" t="s">
        <v>692</v>
      </c>
      <c r="F119" s="694" t="s">
        <v>29</v>
      </c>
      <c r="G119" s="694" t="s">
        <v>700</v>
      </c>
      <c r="H119" s="694">
        <v>2015</v>
      </c>
      <c r="I119" s="646" t="s">
        <v>583</v>
      </c>
      <c r="J119" s="646" t="s">
        <v>597</v>
      </c>
      <c r="K119" s="635"/>
      <c r="L119" s="698"/>
      <c r="M119" s="699"/>
      <c r="N119" s="699"/>
      <c r="O119" s="699"/>
      <c r="P119" s="699">
        <v>18</v>
      </c>
      <c r="Q119" s="699">
        <v>17</v>
      </c>
      <c r="R119" s="699">
        <v>17</v>
      </c>
      <c r="S119" s="699">
        <v>17</v>
      </c>
      <c r="T119" s="699">
        <v>17</v>
      </c>
      <c r="U119" s="699">
        <v>17</v>
      </c>
      <c r="V119" s="699">
        <v>17</v>
      </c>
      <c r="W119" s="699">
        <v>17</v>
      </c>
      <c r="X119" s="699">
        <v>17</v>
      </c>
      <c r="Y119" s="699">
        <v>17</v>
      </c>
      <c r="Z119" s="699">
        <v>13</v>
      </c>
      <c r="AA119" s="699">
        <v>11</v>
      </c>
      <c r="AB119" s="699">
        <v>11</v>
      </c>
      <c r="AC119" s="699">
        <v>11</v>
      </c>
      <c r="AD119" s="699">
        <v>11</v>
      </c>
      <c r="AE119" s="699">
        <v>11</v>
      </c>
      <c r="AF119" s="699">
        <v>7</v>
      </c>
      <c r="AG119" s="699">
        <v>7</v>
      </c>
      <c r="AH119" s="699">
        <v>7</v>
      </c>
      <c r="AI119" s="699">
        <v>7</v>
      </c>
      <c r="AJ119" s="699">
        <v>0</v>
      </c>
      <c r="AK119" s="699">
        <v>0</v>
      </c>
      <c r="AL119" s="699">
        <v>0</v>
      </c>
      <c r="AM119" s="699">
        <v>0</v>
      </c>
      <c r="AN119" s="699">
        <v>0</v>
      </c>
      <c r="AO119" s="700">
        <v>0</v>
      </c>
      <c r="AP119" s="635"/>
      <c r="AQ119" s="698"/>
      <c r="AR119" s="699"/>
      <c r="AS119" s="699"/>
      <c r="AT119" s="699"/>
      <c r="AU119" s="699">
        <v>238330</v>
      </c>
      <c r="AV119" s="699">
        <v>230426</v>
      </c>
      <c r="AW119" s="699">
        <v>230426</v>
      </c>
      <c r="AX119" s="699">
        <v>230426</v>
      </c>
      <c r="AY119" s="699">
        <v>230426</v>
      </c>
      <c r="AZ119" s="699">
        <v>230426</v>
      </c>
      <c r="BA119" s="699">
        <v>230426</v>
      </c>
      <c r="BB119" s="699">
        <v>230418</v>
      </c>
      <c r="BC119" s="699">
        <v>230418</v>
      </c>
      <c r="BD119" s="699">
        <v>230418</v>
      </c>
      <c r="BE119" s="699">
        <v>203914</v>
      </c>
      <c r="BF119" s="699">
        <v>177324</v>
      </c>
      <c r="BG119" s="699">
        <v>177324</v>
      </c>
      <c r="BH119" s="699">
        <v>177278</v>
      </c>
      <c r="BI119" s="699">
        <v>177278</v>
      </c>
      <c r="BJ119" s="699">
        <v>177273</v>
      </c>
      <c r="BK119" s="699">
        <v>113202</v>
      </c>
      <c r="BL119" s="699">
        <v>113202</v>
      </c>
      <c r="BM119" s="699">
        <v>113202</v>
      </c>
      <c r="BN119" s="699">
        <v>113202</v>
      </c>
      <c r="BO119" s="699">
        <v>0</v>
      </c>
      <c r="BP119" s="699">
        <v>0</v>
      </c>
      <c r="BQ119" s="699">
        <v>0</v>
      </c>
      <c r="BR119" s="699">
        <v>0</v>
      </c>
      <c r="BS119" s="699">
        <v>0</v>
      </c>
      <c r="BT119" s="700">
        <v>0</v>
      </c>
      <c r="BU119" s="165"/>
    </row>
    <row r="120" spans="2:73" ht="15.75">
      <c r="B120" s="694" t="s">
        <v>209</v>
      </c>
      <c r="C120" s="694" t="s">
        <v>493</v>
      </c>
      <c r="D120" s="694" t="s">
        <v>113</v>
      </c>
      <c r="E120" s="694" t="s">
        <v>692</v>
      </c>
      <c r="F120" s="694" t="s">
        <v>493</v>
      </c>
      <c r="G120" s="694" t="s">
        <v>700</v>
      </c>
      <c r="H120" s="694">
        <v>2015</v>
      </c>
      <c r="I120" s="646" t="s">
        <v>583</v>
      </c>
      <c r="J120" s="646" t="s">
        <v>597</v>
      </c>
      <c r="K120" s="635"/>
      <c r="L120" s="698"/>
      <c r="M120" s="699"/>
      <c r="N120" s="699"/>
      <c r="O120" s="699"/>
      <c r="P120" s="699">
        <v>0</v>
      </c>
      <c r="Q120" s="699">
        <v>0</v>
      </c>
      <c r="R120" s="699">
        <v>0</v>
      </c>
      <c r="S120" s="699">
        <v>0</v>
      </c>
      <c r="T120" s="699">
        <v>0</v>
      </c>
      <c r="U120" s="699">
        <v>0</v>
      </c>
      <c r="V120" s="699">
        <v>0</v>
      </c>
      <c r="W120" s="699">
        <v>0</v>
      </c>
      <c r="X120" s="699">
        <v>0</v>
      </c>
      <c r="Y120" s="699">
        <v>0</v>
      </c>
      <c r="Z120" s="699">
        <v>0</v>
      </c>
      <c r="AA120" s="699">
        <v>0</v>
      </c>
      <c r="AB120" s="699">
        <v>0</v>
      </c>
      <c r="AC120" s="699">
        <v>0</v>
      </c>
      <c r="AD120" s="699">
        <v>0</v>
      </c>
      <c r="AE120" s="699">
        <v>0</v>
      </c>
      <c r="AF120" s="699">
        <v>0</v>
      </c>
      <c r="AG120" s="699">
        <v>0</v>
      </c>
      <c r="AH120" s="699">
        <v>0</v>
      </c>
      <c r="AI120" s="699">
        <v>0</v>
      </c>
      <c r="AJ120" s="699">
        <v>0</v>
      </c>
      <c r="AK120" s="699">
        <v>0</v>
      </c>
      <c r="AL120" s="699">
        <v>0</v>
      </c>
      <c r="AM120" s="699">
        <v>0</v>
      </c>
      <c r="AN120" s="699">
        <v>0</v>
      </c>
      <c r="AO120" s="700">
        <v>0</v>
      </c>
      <c r="AP120" s="635"/>
      <c r="AQ120" s="698"/>
      <c r="AR120" s="699"/>
      <c r="AS120" s="699"/>
      <c r="AT120" s="699"/>
      <c r="AU120" s="699">
        <v>0</v>
      </c>
      <c r="AV120" s="699">
        <v>0</v>
      </c>
      <c r="AW120" s="699">
        <v>0</v>
      </c>
      <c r="AX120" s="699">
        <v>0</v>
      </c>
      <c r="AY120" s="699">
        <v>0</v>
      </c>
      <c r="AZ120" s="699">
        <v>0</v>
      </c>
      <c r="BA120" s="699">
        <v>0</v>
      </c>
      <c r="BB120" s="699">
        <v>0</v>
      </c>
      <c r="BC120" s="699">
        <v>0</v>
      </c>
      <c r="BD120" s="699">
        <v>0</v>
      </c>
      <c r="BE120" s="699">
        <v>0</v>
      </c>
      <c r="BF120" s="699">
        <v>0</v>
      </c>
      <c r="BG120" s="699">
        <v>0</v>
      </c>
      <c r="BH120" s="699">
        <v>0</v>
      </c>
      <c r="BI120" s="699">
        <v>0</v>
      </c>
      <c r="BJ120" s="699">
        <v>0</v>
      </c>
      <c r="BK120" s="699">
        <v>0</v>
      </c>
      <c r="BL120" s="699">
        <v>0</v>
      </c>
      <c r="BM120" s="699">
        <v>0</v>
      </c>
      <c r="BN120" s="699">
        <v>0</v>
      </c>
      <c r="BO120" s="699">
        <v>0</v>
      </c>
      <c r="BP120" s="699">
        <v>0</v>
      </c>
      <c r="BQ120" s="699">
        <v>0</v>
      </c>
      <c r="BR120" s="699">
        <v>0</v>
      </c>
      <c r="BS120" s="699">
        <v>0</v>
      </c>
      <c r="BT120" s="700">
        <v>0</v>
      </c>
      <c r="BU120" s="165"/>
    </row>
    <row r="121" spans="2:73" ht="15.75">
      <c r="B121" s="694" t="s">
        <v>209</v>
      </c>
      <c r="C121" s="694" t="s">
        <v>493</v>
      </c>
      <c r="D121" s="694" t="s">
        <v>112</v>
      </c>
      <c r="E121" s="694" t="s">
        <v>692</v>
      </c>
      <c r="F121" s="694" t="s">
        <v>493</v>
      </c>
      <c r="G121" s="694" t="s">
        <v>700</v>
      </c>
      <c r="H121" s="694">
        <v>2015</v>
      </c>
      <c r="I121" s="646" t="s">
        <v>583</v>
      </c>
      <c r="J121" s="646" t="s">
        <v>597</v>
      </c>
      <c r="K121" s="635"/>
      <c r="L121" s="698"/>
      <c r="M121" s="699"/>
      <c r="N121" s="699"/>
      <c r="O121" s="699"/>
      <c r="P121" s="699">
        <v>0</v>
      </c>
      <c r="Q121" s="699">
        <v>0</v>
      </c>
      <c r="R121" s="699">
        <v>0</v>
      </c>
      <c r="S121" s="699">
        <v>0</v>
      </c>
      <c r="T121" s="699">
        <v>0</v>
      </c>
      <c r="U121" s="699">
        <v>0</v>
      </c>
      <c r="V121" s="699">
        <v>0</v>
      </c>
      <c r="W121" s="699">
        <v>0</v>
      </c>
      <c r="X121" s="699">
        <v>0</v>
      </c>
      <c r="Y121" s="699">
        <v>0</v>
      </c>
      <c r="Z121" s="699">
        <v>0</v>
      </c>
      <c r="AA121" s="699">
        <v>0</v>
      </c>
      <c r="AB121" s="699">
        <v>0</v>
      </c>
      <c r="AC121" s="699">
        <v>0</v>
      </c>
      <c r="AD121" s="699">
        <v>0</v>
      </c>
      <c r="AE121" s="699">
        <v>0</v>
      </c>
      <c r="AF121" s="699">
        <v>0</v>
      </c>
      <c r="AG121" s="699">
        <v>0</v>
      </c>
      <c r="AH121" s="699">
        <v>0</v>
      </c>
      <c r="AI121" s="699">
        <v>0</v>
      </c>
      <c r="AJ121" s="699">
        <v>0</v>
      </c>
      <c r="AK121" s="699">
        <v>0</v>
      </c>
      <c r="AL121" s="699">
        <v>0</v>
      </c>
      <c r="AM121" s="699">
        <v>0</v>
      </c>
      <c r="AN121" s="699">
        <v>0</v>
      </c>
      <c r="AO121" s="700">
        <v>0</v>
      </c>
      <c r="AP121" s="635"/>
      <c r="AQ121" s="698"/>
      <c r="AR121" s="699"/>
      <c r="AS121" s="699"/>
      <c r="AT121" s="699"/>
      <c r="AU121" s="699">
        <v>0</v>
      </c>
      <c r="AV121" s="699">
        <v>0</v>
      </c>
      <c r="AW121" s="699">
        <v>0</v>
      </c>
      <c r="AX121" s="699">
        <v>0</v>
      </c>
      <c r="AY121" s="699">
        <v>0</v>
      </c>
      <c r="AZ121" s="699">
        <v>0</v>
      </c>
      <c r="BA121" s="699">
        <v>0</v>
      </c>
      <c r="BB121" s="699">
        <v>0</v>
      </c>
      <c r="BC121" s="699">
        <v>0</v>
      </c>
      <c r="BD121" s="699">
        <v>0</v>
      </c>
      <c r="BE121" s="699">
        <v>0</v>
      </c>
      <c r="BF121" s="699">
        <v>0</v>
      </c>
      <c r="BG121" s="699">
        <v>0</v>
      </c>
      <c r="BH121" s="699">
        <v>0</v>
      </c>
      <c r="BI121" s="699">
        <v>0</v>
      </c>
      <c r="BJ121" s="699">
        <v>0</v>
      </c>
      <c r="BK121" s="699">
        <v>0</v>
      </c>
      <c r="BL121" s="699">
        <v>0</v>
      </c>
      <c r="BM121" s="699">
        <v>0</v>
      </c>
      <c r="BN121" s="699">
        <v>0</v>
      </c>
      <c r="BO121" s="699">
        <v>0</v>
      </c>
      <c r="BP121" s="699">
        <v>0</v>
      </c>
      <c r="BQ121" s="699">
        <v>0</v>
      </c>
      <c r="BR121" s="699">
        <v>0</v>
      </c>
      <c r="BS121" s="699">
        <v>0</v>
      </c>
      <c r="BT121" s="700">
        <v>0</v>
      </c>
      <c r="BU121" s="165"/>
    </row>
    <row r="122" spans="2:73" ht="15.75">
      <c r="B122" s="694" t="s">
        <v>209</v>
      </c>
      <c r="C122" s="694" t="s">
        <v>699</v>
      </c>
      <c r="D122" s="694" t="s">
        <v>95</v>
      </c>
      <c r="E122" s="694" t="s">
        <v>692</v>
      </c>
      <c r="F122" s="694" t="s">
        <v>29</v>
      </c>
      <c r="G122" s="694" t="s">
        <v>700</v>
      </c>
      <c r="H122" s="694">
        <v>2015</v>
      </c>
      <c r="I122" s="646" t="s">
        <v>583</v>
      </c>
      <c r="J122" s="646" t="s">
        <v>597</v>
      </c>
      <c r="K122" s="635"/>
      <c r="L122" s="698"/>
      <c r="M122" s="699"/>
      <c r="N122" s="699"/>
      <c r="O122" s="699"/>
      <c r="P122" s="699">
        <v>11</v>
      </c>
      <c r="Q122" s="699">
        <v>10</v>
      </c>
      <c r="R122" s="699">
        <v>10</v>
      </c>
      <c r="S122" s="699">
        <v>10</v>
      </c>
      <c r="T122" s="699">
        <v>10</v>
      </c>
      <c r="U122" s="699">
        <v>10</v>
      </c>
      <c r="V122" s="699">
        <v>10</v>
      </c>
      <c r="W122" s="699">
        <v>10</v>
      </c>
      <c r="X122" s="699">
        <v>10</v>
      </c>
      <c r="Y122" s="699">
        <v>10</v>
      </c>
      <c r="Z122" s="699">
        <v>9</v>
      </c>
      <c r="AA122" s="699">
        <v>9</v>
      </c>
      <c r="AB122" s="699">
        <v>9</v>
      </c>
      <c r="AC122" s="699">
        <v>9</v>
      </c>
      <c r="AD122" s="699">
        <v>9</v>
      </c>
      <c r="AE122" s="699">
        <v>9</v>
      </c>
      <c r="AF122" s="699">
        <v>4</v>
      </c>
      <c r="AG122" s="699">
        <v>4</v>
      </c>
      <c r="AH122" s="699">
        <v>4</v>
      </c>
      <c r="AI122" s="699">
        <v>4</v>
      </c>
      <c r="AJ122" s="699">
        <v>0</v>
      </c>
      <c r="AK122" s="699">
        <v>0</v>
      </c>
      <c r="AL122" s="699">
        <v>0</v>
      </c>
      <c r="AM122" s="699">
        <v>0</v>
      </c>
      <c r="AN122" s="699">
        <v>0</v>
      </c>
      <c r="AO122" s="700">
        <v>0</v>
      </c>
      <c r="AP122" s="635"/>
      <c r="AQ122" s="698"/>
      <c r="AR122" s="699"/>
      <c r="AS122" s="699"/>
      <c r="AT122" s="699"/>
      <c r="AU122" s="699">
        <v>163745</v>
      </c>
      <c r="AV122" s="699">
        <v>162271</v>
      </c>
      <c r="AW122" s="699">
        <v>162271</v>
      </c>
      <c r="AX122" s="699">
        <v>162271</v>
      </c>
      <c r="AY122" s="699">
        <v>162271</v>
      </c>
      <c r="AZ122" s="699">
        <v>162271</v>
      </c>
      <c r="BA122" s="699">
        <v>162271</v>
      </c>
      <c r="BB122" s="699">
        <v>162236</v>
      </c>
      <c r="BC122" s="699">
        <v>162236</v>
      </c>
      <c r="BD122" s="699">
        <v>162236</v>
      </c>
      <c r="BE122" s="699">
        <v>144049</v>
      </c>
      <c r="BF122" s="699">
        <v>143293</v>
      </c>
      <c r="BG122" s="699">
        <v>143293</v>
      </c>
      <c r="BH122" s="699">
        <v>142913</v>
      </c>
      <c r="BI122" s="699">
        <v>142913</v>
      </c>
      <c r="BJ122" s="699">
        <v>142845</v>
      </c>
      <c r="BK122" s="699">
        <v>56871</v>
      </c>
      <c r="BL122" s="699">
        <v>56871</v>
      </c>
      <c r="BM122" s="699">
        <v>56871</v>
      </c>
      <c r="BN122" s="699">
        <v>56871</v>
      </c>
      <c r="BO122" s="699">
        <v>0</v>
      </c>
      <c r="BP122" s="699">
        <v>0</v>
      </c>
      <c r="BQ122" s="699">
        <v>0</v>
      </c>
      <c r="BR122" s="699">
        <v>0</v>
      </c>
      <c r="BS122" s="699">
        <v>0</v>
      </c>
      <c r="BT122" s="700">
        <v>0</v>
      </c>
      <c r="BU122" s="165"/>
    </row>
    <row r="123" spans="2:73" ht="15.75">
      <c r="B123" s="694" t="s">
        <v>209</v>
      </c>
      <c r="C123" s="694" t="s">
        <v>702</v>
      </c>
      <c r="D123" s="694" t="s">
        <v>102</v>
      </c>
      <c r="E123" s="694" t="s">
        <v>692</v>
      </c>
      <c r="F123" s="694" t="s">
        <v>704</v>
      </c>
      <c r="G123" s="694" t="s">
        <v>700</v>
      </c>
      <c r="H123" s="694">
        <v>2015</v>
      </c>
      <c r="I123" s="646" t="s">
        <v>583</v>
      </c>
      <c r="J123" s="646" t="s">
        <v>597</v>
      </c>
      <c r="K123" s="635"/>
      <c r="L123" s="698"/>
      <c r="M123" s="699"/>
      <c r="N123" s="699"/>
      <c r="O123" s="699"/>
      <c r="P123" s="699">
        <v>3</v>
      </c>
      <c r="Q123" s="699">
        <v>2</v>
      </c>
      <c r="R123" s="699">
        <v>2</v>
      </c>
      <c r="S123" s="699">
        <v>2</v>
      </c>
      <c r="T123" s="699">
        <v>2</v>
      </c>
      <c r="U123" s="699">
        <v>2</v>
      </c>
      <c r="V123" s="699">
        <v>2</v>
      </c>
      <c r="W123" s="699">
        <v>2</v>
      </c>
      <c r="X123" s="699">
        <v>2</v>
      </c>
      <c r="Y123" s="699">
        <v>2</v>
      </c>
      <c r="Z123" s="699">
        <v>2</v>
      </c>
      <c r="AA123" s="699">
        <v>0</v>
      </c>
      <c r="AB123" s="699">
        <v>0</v>
      </c>
      <c r="AC123" s="699">
        <v>0</v>
      </c>
      <c r="AD123" s="699">
        <v>0</v>
      </c>
      <c r="AE123" s="699">
        <v>0</v>
      </c>
      <c r="AF123" s="699">
        <v>0</v>
      </c>
      <c r="AG123" s="699">
        <v>0</v>
      </c>
      <c r="AH123" s="699">
        <v>0</v>
      </c>
      <c r="AI123" s="699">
        <v>0</v>
      </c>
      <c r="AJ123" s="699">
        <v>0</v>
      </c>
      <c r="AK123" s="699">
        <v>0</v>
      </c>
      <c r="AL123" s="699">
        <v>0</v>
      </c>
      <c r="AM123" s="699">
        <v>0</v>
      </c>
      <c r="AN123" s="699">
        <v>0</v>
      </c>
      <c r="AO123" s="700">
        <v>0</v>
      </c>
      <c r="AP123" s="635"/>
      <c r="AQ123" s="698"/>
      <c r="AR123" s="699"/>
      <c r="AS123" s="699"/>
      <c r="AT123" s="699"/>
      <c r="AU123" s="699">
        <v>14098</v>
      </c>
      <c r="AV123" s="699">
        <v>10671</v>
      </c>
      <c r="AW123" s="699">
        <v>10460</v>
      </c>
      <c r="AX123" s="699">
        <v>10460</v>
      </c>
      <c r="AY123" s="699">
        <v>10460</v>
      </c>
      <c r="AZ123" s="699">
        <v>10460</v>
      </c>
      <c r="BA123" s="699">
        <v>10460</v>
      </c>
      <c r="BB123" s="699">
        <v>10460</v>
      </c>
      <c r="BC123" s="699">
        <v>10460</v>
      </c>
      <c r="BD123" s="699">
        <v>10460</v>
      </c>
      <c r="BE123" s="699">
        <v>10144</v>
      </c>
      <c r="BF123" s="699">
        <v>1428</v>
      </c>
      <c r="BG123" s="699">
        <v>0</v>
      </c>
      <c r="BH123" s="699">
        <v>0</v>
      </c>
      <c r="BI123" s="699">
        <v>0</v>
      </c>
      <c r="BJ123" s="699">
        <v>0</v>
      </c>
      <c r="BK123" s="699">
        <v>0</v>
      </c>
      <c r="BL123" s="699">
        <v>0</v>
      </c>
      <c r="BM123" s="699">
        <v>0</v>
      </c>
      <c r="BN123" s="699">
        <v>0</v>
      </c>
      <c r="BO123" s="699">
        <v>0</v>
      </c>
      <c r="BP123" s="699">
        <v>0</v>
      </c>
      <c r="BQ123" s="699">
        <v>0</v>
      </c>
      <c r="BR123" s="699">
        <v>0</v>
      </c>
      <c r="BS123" s="699">
        <v>0</v>
      </c>
      <c r="BT123" s="700">
        <v>0</v>
      </c>
      <c r="BU123" s="165"/>
    </row>
    <row r="124" spans="2:73" ht="15.75">
      <c r="B124" s="694" t="s">
        <v>209</v>
      </c>
      <c r="C124" s="694" t="s">
        <v>702</v>
      </c>
      <c r="D124" s="694" t="s">
        <v>101</v>
      </c>
      <c r="E124" s="694" t="s">
        <v>692</v>
      </c>
      <c r="F124" s="694" t="s">
        <v>704</v>
      </c>
      <c r="G124" s="694" t="s">
        <v>700</v>
      </c>
      <c r="H124" s="694">
        <v>2015</v>
      </c>
      <c r="I124" s="646" t="s">
        <v>583</v>
      </c>
      <c r="J124" s="646" t="s">
        <v>597</v>
      </c>
      <c r="K124" s="635"/>
      <c r="L124" s="698"/>
      <c r="M124" s="699"/>
      <c r="N124" s="699"/>
      <c r="O124" s="699"/>
      <c r="P124" s="699">
        <v>376</v>
      </c>
      <c r="Q124" s="699">
        <v>376</v>
      </c>
      <c r="R124" s="699">
        <v>375</v>
      </c>
      <c r="S124" s="699">
        <v>375</v>
      </c>
      <c r="T124" s="699">
        <v>375</v>
      </c>
      <c r="U124" s="699">
        <v>375</v>
      </c>
      <c r="V124" s="699">
        <v>363</v>
      </c>
      <c r="W124" s="699">
        <v>363</v>
      </c>
      <c r="X124" s="699">
        <v>359</v>
      </c>
      <c r="Y124" s="699">
        <v>320</v>
      </c>
      <c r="Z124" s="699">
        <v>218</v>
      </c>
      <c r="AA124" s="699">
        <v>212</v>
      </c>
      <c r="AB124" s="699">
        <v>169</v>
      </c>
      <c r="AC124" s="699">
        <v>163</v>
      </c>
      <c r="AD124" s="699">
        <v>163</v>
      </c>
      <c r="AE124" s="699">
        <v>115</v>
      </c>
      <c r="AF124" s="699">
        <v>10</v>
      </c>
      <c r="AG124" s="699">
        <v>10</v>
      </c>
      <c r="AH124" s="699">
        <v>10</v>
      </c>
      <c r="AI124" s="699">
        <v>10</v>
      </c>
      <c r="AJ124" s="699">
        <v>0</v>
      </c>
      <c r="AK124" s="699">
        <v>0</v>
      </c>
      <c r="AL124" s="699">
        <v>0</v>
      </c>
      <c r="AM124" s="699">
        <v>0</v>
      </c>
      <c r="AN124" s="699">
        <v>0</v>
      </c>
      <c r="AO124" s="700">
        <v>0</v>
      </c>
      <c r="AP124" s="635"/>
      <c r="AQ124" s="698"/>
      <c r="AR124" s="699"/>
      <c r="AS124" s="699"/>
      <c r="AT124" s="699"/>
      <c r="AU124" s="699">
        <v>2298106</v>
      </c>
      <c r="AV124" s="699">
        <v>2298106</v>
      </c>
      <c r="AW124" s="699">
        <v>2294054</v>
      </c>
      <c r="AX124" s="699">
        <v>2294054</v>
      </c>
      <c r="AY124" s="699">
        <v>2294054</v>
      </c>
      <c r="AZ124" s="699">
        <v>2294054</v>
      </c>
      <c r="BA124" s="699">
        <v>2214936</v>
      </c>
      <c r="BB124" s="699">
        <v>2214936</v>
      </c>
      <c r="BC124" s="699">
        <v>2198068</v>
      </c>
      <c r="BD124" s="699">
        <v>1934063</v>
      </c>
      <c r="BE124" s="699">
        <v>1257267</v>
      </c>
      <c r="BF124" s="699">
        <v>1214605</v>
      </c>
      <c r="BG124" s="699">
        <v>792359</v>
      </c>
      <c r="BH124" s="699">
        <v>774783</v>
      </c>
      <c r="BI124" s="699">
        <v>774783</v>
      </c>
      <c r="BJ124" s="699">
        <v>541138</v>
      </c>
      <c r="BK124" s="699">
        <v>28860</v>
      </c>
      <c r="BL124" s="699">
        <v>28860</v>
      </c>
      <c r="BM124" s="699">
        <v>28860</v>
      </c>
      <c r="BN124" s="699">
        <v>28860</v>
      </c>
      <c r="BO124" s="699">
        <v>0</v>
      </c>
      <c r="BP124" s="699">
        <v>0</v>
      </c>
      <c r="BQ124" s="699">
        <v>0</v>
      </c>
      <c r="BR124" s="699">
        <v>0</v>
      </c>
      <c r="BS124" s="699">
        <v>0</v>
      </c>
      <c r="BT124" s="700">
        <v>0</v>
      </c>
      <c r="BU124" s="165"/>
    </row>
    <row r="125" spans="2:73" ht="15.75">
      <c r="B125" s="694" t="s">
        <v>209</v>
      </c>
      <c r="C125" s="694" t="s">
        <v>702</v>
      </c>
      <c r="D125" s="694" t="s">
        <v>100</v>
      </c>
      <c r="E125" s="694" t="s">
        <v>692</v>
      </c>
      <c r="F125" s="694" t="s">
        <v>704</v>
      </c>
      <c r="G125" s="694" t="s">
        <v>700</v>
      </c>
      <c r="H125" s="694">
        <v>2015</v>
      </c>
      <c r="I125" s="646" t="s">
        <v>583</v>
      </c>
      <c r="J125" s="646" t="s">
        <v>597</v>
      </c>
      <c r="K125" s="635"/>
      <c r="L125" s="698"/>
      <c r="M125" s="699"/>
      <c r="N125" s="699"/>
      <c r="O125" s="699"/>
      <c r="P125" s="699">
        <v>46</v>
      </c>
      <c r="Q125" s="699">
        <v>46</v>
      </c>
      <c r="R125" s="699">
        <v>46</v>
      </c>
      <c r="S125" s="699">
        <v>46</v>
      </c>
      <c r="T125" s="699">
        <v>0</v>
      </c>
      <c r="U125" s="699">
        <v>0</v>
      </c>
      <c r="V125" s="699">
        <v>0</v>
      </c>
      <c r="W125" s="699">
        <v>0</v>
      </c>
      <c r="X125" s="699">
        <v>0</v>
      </c>
      <c r="Y125" s="699">
        <v>0</v>
      </c>
      <c r="Z125" s="699">
        <v>0</v>
      </c>
      <c r="AA125" s="699">
        <v>0</v>
      </c>
      <c r="AB125" s="699">
        <v>0</v>
      </c>
      <c r="AC125" s="699">
        <v>0</v>
      </c>
      <c r="AD125" s="699">
        <v>0</v>
      </c>
      <c r="AE125" s="699">
        <v>0</v>
      </c>
      <c r="AF125" s="699">
        <v>0</v>
      </c>
      <c r="AG125" s="699">
        <v>0</v>
      </c>
      <c r="AH125" s="699">
        <v>0</v>
      </c>
      <c r="AI125" s="699">
        <v>0</v>
      </c>
      <c r="AJ125" s="699">
        <v>0</v>
      </c>
      <c r="AK125" s="699">
        <v>0</v>
      </c>
      <c r="AL125" s="699">
        <v>0</v>
      </c>
      <c r="AM125" s="699">
        <v>0</v>
      </c>
      <c r="AN125" s="699">
        <v>0</v>
      </c>
      <c r="AO125" s="700">
        <v>0</v>
      </c>
      <c r="AP125" s="635"/>
      <c r="AQ125" s="698"/>
      <c r="AR125" s="699"/>
      <c r="AS125" s="699"/>
      <c r="AT125" s="699"/>
      <c r="AU125" s="699">
        <v>214071</v>
      </c>
      <c r="AV125" s="699">
        <v>214071</v>
      </c>
      <c r="AW125" s="699">
        <v>214071</v>
      </c>
      <c r="AX125" s="699">
        <v>214071</v>
      </c>
      <c r="AY125" s="699">
        <v>0</v>
      </c>
      <c r="AZ125" s="699">
        <v>0</v>
      </c>
      <c r="BA125" s="699">
        <v>0</v>
      </c>
      <c r="BB125" s="699">
        <v>0</v>
      </c>
      <c r="BC125" s="699">
        <v>0</v>
      </c>
      <c r="BD125" s="699">
        <v>0</v>
      </c>
      <c r="BE125" s="699">
        <v>0</v>
      </c>
      <c r="BF125" s="699">
        <v>0</v>
      </c>
      <c r="BG125" s="699">
        <v>0</v>
      </c>
      <c r="BH125" s="699">
        <v>0</v>
      </c>
      <c r="BI125" s="699">
        <v>0</v>
      </c>
      <c r="BJ125" s="699">
        <v>0</v>
      </c>
      <c r="BK125" s="699">
        <v>0</v>
      </c>
      <c r="BL125" s="699">
        <v>0</v>
      </c>
      <c r="BM125" s="699">
        <v>0</v>
      </c>
      <c r="BN125" s="699">
        <v>0</v>
      </c>
      <c r="BO125" s="699">
        <v>0</v>
      </c>
      <c r="BP125" s="699">
        <v>0</v>
      </c>
      <c r="BQ125" s="699">
        <v>0</v>
      </c>
      <c r="BR125" s="699">
        <v>0</v>
      </c>
      <c r="BS125" s="699">
        <v>0</v>
      </c>
      <c r="BT125" s="700">
        <v>0</v>
      </c>
      <c r="BU125" s="165"/>
    </row>
    <row r="126" spans="2:73" ht="15.75">
      <c r="B126" s="694" t="s">
        <v>209</v>
      </c>
      <c r="C126" s="694" t="s">
        <v>702</v>
      </c>
      <c r="D126" s="694" t="s">
        <v>104</v>
      </c>
      <c r="E126" s="694" t="s">
        <v>692</v>
      </c>
      <c r="F126" s="694" t="s">
        <v>704</v>
      </c>
      <c r="G126" s="694" t="s">
        <v>700</v>
      </c>
      <c r="H126" s="694">
        <v>2015</v>
      </c>
      <c r="I126" s="646" t="s">
        <v>583</v>
      </c>
      <c r="J126" s="646" t="s">
        <v>597</v>
      </c>
      <c r="K126" s="635"/>
      <c r="L126" s="698"/>
      <c r="M126" s="699"/>
      <c r="N126" s="699"/>
      <c r="O126" s="699"/>
      <c r="P126" s="699">
        <v>0</v>
      </c>
      <c r="Q126" s="699">
        <v>0</v>
      </c>
      <c r="R126" s="699">
        <v>0</v>
      </c>
      <c r="S126" s="699">
        <v>0</v>
      </c>
      <c r="T126" s="699">
        <v>0</v>
      </c>
      <c r="U126" s="699">
        <v>0</v>
      </c>
      <c r="V126" s="699">
        <v>0</v>
      </c>
      <c r="W126" s="699">
        <v>0</v>
      </c>
      <c r="X126" s="699">
        <v>0</v>
      </c>
      <c r="Y126" s="699">
        <v>0</v>
      </c>
      <c r="Z126" s="699">
        <v>0</v>
      </c>
      <c r="AA126" s="699">
        <v>0</v>
      </c>
      <c r="AB126" s="699">
        <v>0</v>
      </c>
      <c r="AC126" s="699">
        <v>0</v>
      </c>
      <c r="AD126" s="699">
        <v>0</v>
      </c>
      <c r="AE126" s="699">
        <v>0</v>
      </c>
      <c r="AF126" s="699">
        <v>0</v>
      </c>
      <c r="AG126" s="699">
        <v>0</v>
      </c>
      <c r="AH126" s="699">
        <v>0</v>
      </c>
      <c r="AI126" s="699">
        <v>0</v>
      </c>
      <c r="AJ126" s="699">
        <v>0</v>
      </c>
      <c r="AK126" s="699">
        <v>0</v>
      </c>
      <c r="AL126" s="699">
        <v>0</v>
      </c>
      <c r="AM126" s="699">
        <v>0</v>
      </c>
      <c r="AN126" s="699">
        <v>0</v>
      </c>
      <c r="AO126" s="700">
        <v>0</v>
      </c>
      <c r="AP126" s="635"/>
      <c r="AQ126" s="698"/>
      <c r="AR126" s="699"/>
      <c r="AS126" s="699"/>
      <c r="AT126" s="699"/>
      <c r="AU126" s="699">
        <v>0</v>
      </c>
      <c r="AV126" s="699">
        <v>0</v>
      </c>
      <c r="AW126" s="699">
        <v>0</v>
      </c>
      <c r="AX126" s="699">
        <v>0</v>
      </c>
      <c r="AY126" s="699">
        <v>0</v>
      </c>
      <c r="AZ126" s="699">
        <v>0</v>
      </c>
      <c r="BA126" s="699">
        <v>0</v>
      </c>
      <c r="BB126" s="699">
        <v>0</v>
      </c>
      <c r="BC126" s="699">
        <v>0</v>
      </c>
      <c r="BD126" s="699">
        <v>0</v>
      </c>
      <c r="BE126" s="699">
        <v>0</v>
      </c>
      <c r="BF126" s="699">
        <v>0</v>
      </c>
      <c r="BG126" s="699">
        <v>0</v>
      </c>
      <c r="BH126" s="699">
        <v>0</v>
      </c>
      <c r="BI126" s="699">
        <v>0</v>
      </c>
      <c r="BJ126" s="699">
        <v>0</v>
      </c>
      <c r="BK126" s="699">
        <v>0</v>
      </c>
      <c r="BL126" s="699">
        <v>0</v>
      </c>
      <c r="BM126" s="699">
        <v>0</v>
      </c>
      <c r="BN126" s="699">
        <v>0</v>
      </c>
      <c r="BO126" s="699">
        <v>0</v>
      </c>
      <c r="BP126" s="699">
        <v>0</v>
      </c>
      <c r="BQ126" s="699">
        <v>0</v>
      </c>
      <c r="BR126" s="699">
        <v>0</v>
      </c>
      <c r="BS126" s="699">
        <v>0</v>
      </c>
      <c r="BT126" s="700">
        <v>0</v>
      </c>
      <c r="BU126" s="165"/>
    </row>
    <row r="127" spans="2:73" ht="15.75">
      <c r="B127" s="694" t="s">
        <v>209</v>
      </c>
      <c r="C127" s="694" t="s">
        <v>699</v>
      </c>
      <c r="D127" s="694" t="s">
        <v>725</v>
      </c>
      <c r="E127" s="694" t="s">
        <v>692</v>
      </c>
      <c r="F127" s="694" t="s">
        <v>29</v>
      </c>
      <c r="G127" s="694" t="s">
        <v>700</v>
      </c>
      <c r="H127" s="694">
        <v>2015</v>
      </c>
      <c r="I127" s="646" t="s">
        <v>583</v>
      </c>
      <c r="J127" s="646" t="s">
        <v>597</v>
      </c>
      <c r="K127" s="635"/>
      <c r="L127" s="698"/>
      <c r="M127" s="699"/>
      <c r="N127" s="699"/>
      <c r="O127" s="699"/>
      <c r="P127" s="699">
        <v>168</v>
      </c>
      <c r="Q127" s="699">
        <v>168</v>
      </c>
      <c r="R127" s="699">
        <v>168</v>
      </c>
      <c r="S127" s="699">
        <v>168</v>
      </c>
      <c r="T127" s="699">
        <v>168</v>
      </c>
      <c r="U127" s="699">
        <v>168</v>
      </c>
      <c r="V127" s="699">
        <v>168</v>
      </c>
      <c r="W127" s="699">
        <v>168</v>
      </c>
      <c r="X127" s="699">
        <v>168</v>
      </c>
      <c r="Y127" s="699">
        <v>168</v>
      </c>
      <c r="Z127" s="699">
        <v>168</v>
      </c>
      <c r="AA127" s="699">
        <v>168</v>
      </c>
      <c r="AB127" s="699">
        <v>168</v>
      </c>
      <c r="AC127" s="699">
        <v>168</v>
      </c>
      <c r="AD127" s="699">
        <v>168</v>
      </c>
      <c r="AE127" s="699">
        <v>168</v>
      </c>
      <c r="AF127" s="699">
        <v>168</v>
      </c>
      <c r="AG127" s="699">
        <v>168</v>
      </c>
      <c r="AH127" s="699">
        <v>147</v>
      </c>
      <c r="AI127" s="699">
        <v>0</v>
      </c>
      <c r="AJ127" s="699">
        <v>0</v>
      </c>
      <c r="AK127" s="699">
        <v>0</v>
      </c>
      <c r="AL127" s="699">
        <v>0</v>
      </c>
      <c r="AM127" s="699">
        <v>0</v>
      </c>
      <c r="AN127" s="699">
        <v>0</v>
      </c>
      <c r="AO127" s="700">
        <v>0</v>
      </c>
      <c r="AP127" s="635"/>
      <c r="AQ127" s="698"/>
      <c r="AR127" s="699"/>
      <c r="AS127" s="699"/>
      <c r="AT127" s="699"/>
      <c r="AU127" s="699">
        <v>314522</v>
      </c>
      <c r="AV127" s="699">
        <v>314522</v>
      </c>
      <c r="AW127" s="699">
        <v>314522</v>
      </c>
      <c r="AX127" s="699">
        <v>314522</v>
      </c>
      <c r="AY127" s="699">
        <v>314522</v>
      </c>
      <c r="AZ127" s="699">
        <v>314522</v>
      </c>
      <c r="BA127" s="699">
        <v>314522</v>
      </c>
      <c r="BB127" s="699">
        <v>314522</v>
      </c>
      <c r="BC127" s="699">
        <v>314522</v>
      </c>
      <c r="BD127" s="699">
        <v>314522</v>
      </c>
      <c r="BE127" s="699">
        <v>314522</v>
      </c>
      <c r="BF127" s="699">
        <v>314522</v>
      </c>
      <c r="BG127" s="699">
        <v>314522</v>
      </c>
      <c r="BH127" s="699">
        <v>314522</v>
      </c>
      <c r="BI127" s="699">
        <v>314522</v>
      </c>
      <c r="BJ127" s="699">
        <v>314522</v>
      </c>
      <c r="BK127" s="699">
        <v>314522</v>
      </c>
      <c r="BL127" s="699">
        <v>314522</v>
      </c>
      <c r="BM127" s="699">
        <v>295910</v>
      </c>
      <c r="BN127" s="699">
        <v>0</v>
      </c>
      <c r="BO127" s="699">
        <v>0</v>
      </c>
      <c r="BP127" s="699">
        <v>0</v>
      </c>
      <c r="BQ127" s="699">
        <v>0</v>
      </c>
      <c r="BR127" s="699">
        <v>0</v>
      </c>
      <c r="BS127" s="699">
        <v>0</v>
      </c>
      <c r="BT127" s="700">
        <v>0</v>
      </c>
      <c r="BU127" s="165"/>
    </row>
    <row r="128" spans="2:73" ht="15.75">
      <c r="B128" s="694" t="s">
        <v>209</v>
      </c>
      <c r="C128" s="694" t="s">
        <v>493</v>
      </c>
      <c r="D128" s="694" t="s">
        <v>110</v>
      </c>
      <c r="E128" s="694" t="s">
        <v>692</v>
      </c>
      <c r="F128" s="694" t="s">
        <v>493</v>
      </c>
      <c r="G128" s="694" t="s">
        <v>700</v>
      </c>
      <c r="H128" s="694">
        <v>2015</v>
      </c>
      <c r="I128" s="646" t="s">
        <v>583</v>
      </c>
      <c r="J128" s="646" t="s">
        <v>597</v>
      </c>
      <c r="K128" s="635"/>
      <c r="L128" s="698"/>
      <c r="M128" s="699"/>
      <c r="N128" s="699"/>
      <c r="O128" s="699"/>
      <c r="P128" s="699">
        <v>0</v>
      </c>
      <c r="Q128" s="699">
        <v>0</v>
      </c>
      <c r="R128" s="699">
        <v>0</v>
      </c>
      <c r="S128" s="699">
        <v>0</v>
      </c>
      <c r="T128" s="699">
        <v>0</v>
      </c>
      <c r="U128" s="699">
        <v>0</v>
      </c>
      <c r="V128" s="699">
        <v>0</v>
      </c>
      <c r="W128" s="699">
        <v>0</v>
      </c>
      <c r="X128" s="699">
        <v>0</v>
      </c>
      <c r="Y128" s="699">
        <v>0</v>
      </c>
      <c r="Z128" s="699">
        <v>0</v>
      </c>
      <c r="AA128" s="699">
        <v>0</v>
      </c>
      <c r="AB128" s="699">
        <v>0</v>
      </c>
      <c r="AC128" s="699">
        <v>0</v>
      </c>
      <c r="AD128" s="699">
        <v>0</v>
      </c>
      <c r="AE128" s="699">
        <v>0</v>
      </c>
      <c r="AF128" s="699">
        <v>0</v>
      </c>
      <c r="AG128" s="699">
        <v>0</v>
      </c>
      <c r="AH128" s="699">
        <v>0</v>
      </c>
      <c r="AI128" s="699">
        <v>0</v>
      </c>
      <c r="AJ128" s="699">
        <v>0</v>
      </c>
      <c r="AK128" s="699">
        <v>0</v>
      </c>
      <c r="AL128" s="699">
        <v>0</v>
      </c>
      <c r="AM128" s="699">
        <v>0</v>
      </c>
      <c r="AN128" s="699">
        <v>0</v>
      </c>
      <c r="AO128" s="700">
        <v>0</v>
      </c>
      <c r="AP128" s="635"/>
      <c r="AQ128" s="698"/>
      <c r="AR128" s="699"/>
      <c r="AS128" s="699"/>
      <c r="AT128" s="699"/>
      <c r="AU128" s="699">
        <v>0</v>
      </c>
      <c r="AV128" s="699">
        <v>0</v>
      </c>
      <c r="AW128" s="699">
        <v>0</v>
      </c>
      <c r="AX128" s="699">
        <v>0</v>
      </c>
      <c r="AY128" s="699">
        <v>0</v>
      </c>
      <c r="AZ128" s="699">
        <v>0</v>
      </c>
      <c r="BA128" s="699">
        <v>0</v>
      </c>
      <c r="BB128" s="699">
        <v>0</v>
      </c>
      <c r="BC128" s="699">
        <v>0</v>
      </c>
      <c r="BD128" s="699">
        <v>0</v>
      </c>
      <c r="BE128" s="699">
        <v>0</v>
      </c>
      <c r="BF128" s="699">
        <v>0</v>
      </c>
      <c r="BG128" s="699">
        <v>0</v>
      </c>
      <c r="BH128" s="699">
        <v>0</v>
      </c>
      <c r="BI128" s="699">
        <v>0</v>
      </c>
      <c r="BJ128" s="699">
        <v>0</v>
      </c>
      <c r="BK128" s="699">
        <v>0</v>
      </c>
      <c r="BL128" s="699">
        <v>0</v>
      </c>
      <c r="BM128" s="699">
        <v>0</v>
      </c>
      <c r="BN128" s="699">
        <v>0</v>
      </c>
      <c r="BO128" s="699">
        <v>0</v>
      </c>
      <c r="BP128" s="699">
        <v>0</v>
      </c>
      <c r="BQ128" s="699">
        <v>0</v>
      </c>
      <c r="BR128" s="699">
        <v>0</v>
      </c>
      <c r="BS128" s="699">
        <v>0</v>
      </c>
      <c r="BT128" s="700">
        <v>0</v>
      </c>
      <c r="BU128" s="165"/>
    </row>
    <row r="129" spans="2:73" ht="15.75">
      <c r="B129" s="694" t="s">
        <v>209</v>
      </c>
      <c r="C129" s="694" t="s">
        <v>708</v>
      </c>
      <c r="D129" s="694" t="s">
        <v>109</v>
      </c>
      <c r="E129" s="694" t="s">
        <v>692</v>
      </c>
      <c r="F129" s="694" t="s">
        <v>493</v>
      </c>
      <c r="G129" s="694" t="s">
        <v>700</v>
      </c>
      <c r="H129" s="694">
        <v>2015</v>
      </c>
      <c r="I129" s="646" t="s">
        <v>583</v>
      </c>
      <c r="J129" s="646" t="s">
        <v>597</v>
      </c>
      <c r="K129" s="635"/>
      <c r="L129" s="698"/>
      <c r="M129" s="699"/>
      <c r="N129" s="699"/>
      <c r="O129" s="699"/>
      <c r="P129" s="699">
        <v>0</v>
      </c>
      <c r="Q129" s="699">
        <v>0</v>
      </c>
      <c r="R129" s="699">
        <v>0</v>
      </c>
      <c r="S129" s="699">
        <v>0</v>
      </c>
      <c r="T129" s="699">
        <v>0</v>
      </c>
      <c r="U129" s="699">
        <v>0</v>
      </c>
      <c r="V129" s="699">
        <v>0</v>
      </c>
      <c r="W129" s="699">
        <v>0</v>
      </c>
      <c r="X129" s="699">
        <v>0</v>
      </c>
      <c r="Y129" s="699">
        <v>0</v>
      </c>
      <c r="Z129" s="699">
        <v>0</v>
      </c>
      <c r="AA129" s="699">
        <v>0</v>
      </c>
      <c r="AB129" s="699">
        <v>0</v>
      </c>
      <c r="AC129" s="699">
        <v>0</v>
      </c>
      <c r="AD129" s="699">
        <v>0</v>
      </c>
      <c r="AE129" s="699">
        <v>0</v>
      </c>
      <c r="AF129" s="699">
        <v>0</v>
      </c>
      <c r="AG129" s="699">
        <v>0</v>
      </c>
      <c r="AH129" s="699">
        <v>0</v>
      </c>
      <c r="AI129" s="699">
        <v>0</v>
      </c>
      <c r="AJ129" s="699">
        <v>0</v>
      </c>
      <c r="AK129" s="699">
        <v>0</v>
      </c>
      <c r="AL129" s="699">
        <v>0</v>
      </c>
      <c r="AM129" s="699">
        <v>0</v>
      </c>
      <c r="AN129" s="699">
        <v>0</v>
      </c>
      <c r="AO129" s="700">
        <v>0</v>
      </c>
      <c r="AP129" s="635"/>
      <c r="AQ129" s="698"/>
      <c r="AR129" s="699"/>
      <c r="AS129" s="699"/>
      <c r="AT129" s="699"/>
      <c r="AU129" s="699">
        <v>0</v>
      </c>
      <c r="AV129" s="699">
        <v>0</v>
      </c>
      <c r="AW129" s="699">
        <v>0</v>
      </c>
      <c r="AX129" s="699">
        <v>0</v>
      </c>
      <c r="AY129" s="699">
        <v>0</v>
      </c>
      <c r="AZ129" s="699">
        <v>0</v>
      </c>
      <c r="BA129" s="699">
        <v>0</v>
      </c>
      <c r="BB129" s="699">
        <v>0</v>
      </c>
      <c r="BC129" s="699">
        <v>0</v>
      </c>
      <c r="BD129" s="699">
        <v>0</v>
      </c>
      <c r="BE129" s="699">
        <v>0</v>
      </c>
      <c r="BF129" s="699">
        <v>0</v>
      </c>
      <c r="BG129" s="699">
        <v>0</v>
      </c>
      <c r="BH129" s="699">
        <v>0</v>
      </c>
      <c r="BI129" s="699">
        <v>0</v>
      </c>
      <c r="BJ129" s="699">
        <v>0</v>
      </c>
      <c r="BK129" s="699">
        <v>0</v>
      </c>
      <c r="BL129" s="699">
        <v>0</v>
      </c>
      <c r="BM129" s="699">
        <v>0</v>
      </c>
      <c r="BN129" s="699">
        <v>0</v>
      </c>
      <c r="BO129" s="699">
        <v>0</v>
      </c>
      <c r="BP129" s="699">
        <v>0</v>
      </c>
      <c r="BQ129" s="699">
        <v>0</v>
      </c>
      <c r="BR129" s="699">
        <v>0</v>
      </c>
      <c r="BS129" s="699">
        <v>0</v>
      </c>
      <c r="BT129" s="700">
        <v>0</v>
      </c>
      <c r="BU129" s="165"/>
    </row>
    <row r="130" spans="2:73" ht="15.75">
      <c r="B130" s="694" t="s">
        <v>209</v>
      </c>
      <c r="C130" s="694" t="s">
        <v>702</v>
      </c>
      <c r="D130" s="694" t="s">
        <v>103</v>
      </c>
      <c r="E130" s="694" t="s">
        <v>692</v>
      </c>
      <c r="F130" s="694" t="s">
        <v>704</v>
      </c>
      <c r="G130" s="694" t="s">
        <v>700</v>
      </c>
      <c r="H130" s="694">
        <v>2015</v>
      </c>
      <c r="I130" s="646" t="s">
        <v>583</v>
      </c>
      <c r="J130" s="646" t="s">
        <v>597</v>
      </c>
      <c r="K130" s="635"/>
      <c r="L130" s="698"/>
      <c r="M130" s="699"/>
      <c r="N130" s="699"/>
      <c r="O130" s="699"/>
      <c r="P130" s="699">
        <v>0</v>
      </c>
      <c r="Q130" s="699">
        <v>0</v>
      </c>
      <c r="R130" s="699">
        <v>0</v>
      </c>
      <c r="S130" s="699">
        <v>0</v>
      </c>
      <c r="T130" s="699">
        <v>0</v>
      </c>
      <c r="U130" s="699">
        <v>0</v>
      </c>
      <c r="V130" s="699">
        <v>0</v>
      </c>
      <c r="W130" s="699">
        <v>0</v>
      </c>
      <c r="X130" s="699">
        <v>0</v>
      </c>
      <c r="Y130" s="699">
        <v>0</v>
      </c>
      <c r="Z130" s="699">
        <v>0</v>
      </c>
      <c r="AA130" s="699">
        <v>0</v>
      </c>
      <c r="AB130" s="699">
        <v>0</v>
      </c>
      <c r="AC130" s="699">
        <v>0</v>
      </c>
      <c r="AD130" s="699">
        <v>0</v>
      </c>
      <c r="AE130" s="699">
        <v>0</v>
      </c>
      <c r="AF130" s="699">
        <v>0</v>
      </c>
      <c r="AG130" s="699">
        <v>0</v>
      </c>
      <c r="AH130" s="699">
        <v>0</v>
      </c>
      <c r="AI130" s="699">
        <v>0</v>
      </c>
      <c r="AJ130" s="699">
        <v>0</v>
      </c>
      <c r="AK130" s="699">
        <v>0</v>
      </c>
      <c r="AL130" s="699">
        <v>0</v>
      </c>
      <c r="AM130" s="699">
        <v>0</v>
      </c>
      <c r="AN130" s="699">
        <v>0</v>
      </c>
      <c r="AO130" s="700">
        <v>0</v>
      </c>
      <c r="AP130" s="635"/>
      <c r="AQ130" s="698"/>
      <c r="AR130" s="699"/>
      <c r="AS130" s="699"/>
      <c r="AT130" s="699"/>
      <c r="AU130" s="699">
        <v>0</v>
      </c>
      <c r="AV130" s="699">
        <v>0</v>
      </c>
      <c r="AW130" s="699">
        <v>0</v>
      </c>
      <c r="AX130" s="699">
        <v>0</v>
      </c>
      <c r="AY130" s="699">
        <v>0</v>
      </c>
      <c r="AZ130" s="699">
        <v>0</v>
      </c>
      <c r="BA130" s="699">
        <v>0</v>
      </c>
      <c r="BB130" s="699">
        <v>0</v>
      </c>
      <c r="BC130" s="699">
        <v>0</v>
      </c>
      <c r="BD130" s="699">
        <v>0</v>
      </c>
      <c r="BE130" s="699">
        <v>0</v>
      </c>
      <c r="BF130" s="699">
        <v>0</v>
      </c>
      <c r="BG130" s="699">
        <v>0</v>
      </c>
      <c r="BH130" s="699">
        <v>0</v>
      </c>
      <c r="BI130" s="699">
        <v>0</v>
      </c>
      <c r="BJ130" s="699">
        <v>0</v>
      </c>
      <c r="BK130" s="699">
        <v>0</v>
      </c>
      <c r="BL130" s="699">
        <v>0</v>
      </c>
      <c r="BM130" s="699">
        <v>0</v>
      </c>
      <c r="BN130" s="699">
        <v>0</v>
      </c>
      <c r="BO130" s="699">
        <v>0</v>
      </c>
      <c r="BP130" s="699">
        <v>0</v>
      </c>
      <c r="BQ130" s="699">
        <v>0</v>
      </c>
      <c r="BR130" s="699">
        <v>0</v>
      </c>
      <c r="BS130" s="699">
        <v>0</v>
      </c>
      <c r="BT130" s="700">
        <v>0</v>
      </c>
      <c r="BU130" s="165"/>
    </row>
    <row r="131" spans="2:73" ht="15.75">
      <c r="B131" s="694" t="s">
        <v>209</v>
      </c>
      <c r="C131" s="694" t="s">
        <v>705</v>
      </c>
      <c r="D131" s="694" t="s">
        <v>107</v>
      </c>
      <c r="E131" s="694" t="s">
        <v>692</v>
      </c>
      <c r="F131" s="694" t="s">
        <v>705</v>
      </c>
      <c r="G131" s="694" t="s">
        <v>700</v>
      </c>
      <c r="H131" s="694">
        <v>2015</v>
      </c>
      <c r="I131" s="646" t="s">
        <v>583</v>
      </c>
      <c r="J131" s="646" t="s">
        <v>597</v>
      </c>
      <c r="K131" s="635"/>
      <c r="L131" s="698"/>
      <c r="M131" s="699"/>
      <c r="N131" s="699"/>
      <c r="O131" s="699"/>
      <c r="P131" s="699">
        <v>19</v>
      </c>
      <c r="Q131" s="699">
        <v>19</v>
      </c>
      <c r="R131" s="699">
        <v>19</v>
      </c>
      <c r="S131" s="699">
        <v>19</v>
      </c>
      <c r="T131" s="699">
        <v>19</v>
      </c>
      <c r="U131" s="699">
        <v>19</v>
      </c>
      <c r="V131" s="699">
        <v>19</v>
      </c>
      <c r="W131" s="699">
        <v>19</v>
      </c>
      <c r="X131" s="699">
        <v>19</v>
      </c>
      <c r="Y131" s="699">
        <v>19</v>
      </c>
      <c r="Z131" s="699">
        <v>0</v>
      </c>
      <c r="AA131" s="699">
        <v>0</v>
      </c>
      <c r="AB131" s="699">
        <v>0</v>
      </c>
      <c r="AC131" s="699">
        <v>0</v>
      </c>
      <c r="AD131" s="699">
        <v>0</v>
      </c>
      <c r="AE131" s="699">
        <v>0</v>
      </c>
      <c r="AF131" s="699">
        <v>0</v>
      </c>
      <c r="AG131" s="699">
        <v>0</v>
      </c>
      <c r="AH131" s="699">
        <v>0</v>
      </c>
      <c r="AI131" s="699">
        <v>0</v>
      </c>
      <c r="AJ131" s="699">
        <v>0</v>
      </c>
      <c r="AK131" s="699">
        <v>0</v>
      </c>
      <c r="AL131" s="699">
        <v>0</v>
      </c>
      <c r="AM131" s="699">
        <v>0</v>
      </c>
      <c r="AN131" s="699">
        <v>0</v>
      </c>
      <c r="AO131" s="700">
        <v>0</v>
      </c>
      <c r="AP131" s="635"/>
      <c r="AQ131" s="698"/>
      <c r="AR131" s="699"/>
      <c r="AS131" s="699"/>
      <c r="AT131" s="699"/>
      <c r="AU131" s="699">
        <v>28463</v>
      </c>
      <c r="AV131" s="699">
        <v>28463</v>
      </c>
      <c r="AW131" s="699">
        <v>28463</v>
      </c>
      <c r="AX131" s="699">
        <v>28463</v>
      </c>
      <c r="AY131" s="699">
        <v>28463</v>
      </c>
      <c r="AZ131" s="699">
        <v>28463</v>
      </c>
      <c r="BA131" s="699">
        <v>28463</v>
      </c>
      <c r="BB131" s="699">
        <v>26738</v>
      </c>
      <c r="BC131" s="699">
        <v>26738</v>
      </c>
      <c r="BD131" s="699">
        <v>26738</v>
      </c>
      <c r="BE131" s="699">
        <v>0</v>
      </c>
      <c r="BF131" s="699">
        <v>0</v>
      </c>
      <c r="BG131" s="699">
        <v>0</v>
      </c>
      <c r="BH131" s="699">
        <v>0</v>
      </c>
      <c r="BI131" s="699">
        <v>0</v>
      </c>
      <c r="BJ131" s="699">
        <v>0</v>
      </c>
      <c r="BK131" s="699">
        <v>0</v>
      </c>
      <c r="BL131" s="699">
        <v>0</v>
      </c>
      <c r="BM131" s="699">
        <v>0</v>
      </c>
      <c r="BN131" s="699">
        <v>0</v>
      </c>
      <c r="BO131" s="699">
        <v>0</v>
      </c>
      <c r="BP131" s="699">
        <v>0</v>
      </c>
      <c r="BQ131" s="699">
        <v>0</v>
      </c>
      <c r="BR131" s="699">
        <v>0</v>
      </c>
      <c r="BS131" s="699">
        <v>0</v>
      </c>
      <c r="BT131" s="700">
        <v>0</v>
      </c>
      <c r="BU131" s="165"/>
    </row>
    <row r="132" spans="2:73" ht="15.75">
      <c r="B132" s="694" t="s">
        <v>209</v>
      </c>
      <c r="C132" s="694" t="s">
        <v>705</v>
      </c>
      <c r="D132" s="694" t="s">
        <v>106</v>
      </c>
      <c r="E132" s="694" t="s">
        <v>692</v>
      </c>
      <c r="F132" s="694" t="s">
        <v>705</v>
      </c>
      <c r="G132" s="694" t="s">
        <v>700</v>
      </c>
      <c r="H132" s="694">
        <v>2015</v>
      </c>
      <c r="I132" s="646" t="s">
        <v>583</v>
      </c>
      <c r="J132" s="646" t="s">
        <v>597</v>
      </c>
      <c r="K132" s="635"/>
      <c r="L132" s="698"/>
      <c r="M132" s="699"/>
      <c r="N132" s="699"/>
      <c r="O132" s="699"/>
      <c r="P132" s="699">
        <v>0</v>
      </c>
      <c r="Q132" s="699">
        <v>0</v>
      </c>
      <c r="R132" s="699">
        <v>0</v>
      </c>
      <c r="S132" s="699">
        <v>0</v>
      </c>
      <c r="T132" s="699">
        <v>0</v>
      </c>
      <c r="U132" s="699">
        <v>0</v>
      </c>
      <c r="V132" s="699">
        <v>0</v>
      </c>
      <c r="W132" s="699">
        <v>0</v>
      </c>
      <c r="X132" s="699">
        <v>0</v>
      </c>
      <c r="Y132" s="699">
        <v>0</v>
      </c>
      <c r="Z132" s="699">
        <v>0</v>
      </c>
      <c r="AA132" s="699">
        <v>0</v>
      </c>
      <c r="AB132" s="699">
        <v>0</v>
      </c>
      <c r="AC132" s="699">
        <v>0</v>
      </c>
      <c r="AD132" s="699">
        <v>0</v>
      </c>
      <c r="AE132" s="699">
        <v>0</v>
      </c>
      <c r="AF132" s="699">
        <v>0</v>
      </c>
      <c r="AG132" s="699">
        <v>0</v>
      </c>
      <c r="AH132" s="699">
        <v>0</v>
      </c>
      <c r="AI132" s="699">
        <v>0</v>
      </c>
      <c r="AJ132" s="699">
        <v>0</v>
      </c>
      <c r="AK132" s="699">
        <v>0</v>
      </c>
      <c r="AL132" s="699">
        <v>0</v>
      </c>
      <c r="AM132" s="699">
        <v>0</v>
      </c>
      <c r="AN132" s="699">
        <v>0</v>
      </c>
      <c r="AO132" s="700">
        <v>0</v>
      </c>
      <c r="AP132" s="635"/>
      <c r="AQ132" s="698"/>
      <c r="AR132" s="699"/>
      <c r="AS132" s="699"/>
      <c r="AT132" s="699"/>
      <c r="AU132" s="699">
        <v>0</v>
      </c>
      <c r="AV132" s="699">
        <v>0</v>
      </c>
      <c r="AW132" s="699">
        <v>0</v>
      </c>
      <c r="AX132" s="699">
        <v>0</v>
      </c>
      <c r="AY132" s="699">
        <v>0</v>
      </c>
      <c r="AZ132" s="699">
        <v>0</v>
      </c>
      <c r="BA132" s="699">
        <v>0</v>
      </c>
      <c r="BB132" s="699">
        <v>0</v>
      </c>
      <c r="BC132" s="699">
        <v>0</v>
      </c>
      <c r="BD132" s="699">
        <v>0</v>
      </c>
      <c r="BE132" s="699">
        <v>0</v>
      </c>
      <c r="BF132" s="699">
        <v>0</v>
      </c>
      <c r="BG132" s="699">
        <v>0</v>
      </c>
      <c r="BH132" s="699">
        <v>0</v>
      </c>
      <c r="BI132" s="699">
        <v>0</v>
      </c>
      <c r="BJ132" s="699">
        <v>0</v>
      </c>
      <c r="BK132" s="699">
        <v>0</v>
      </c>
      <c r="BL132" s="699">
        <v>0</v>
      </c>
      <c r="BM132" s="699">
        <v>0</v>
      </c>
      <c r="BN132" s="699">
        <v>0</v>
      </c>
      <c r="BO132" s="699">
        <v>0</v>
      </c>
      <c r="BP132" s="699">
        <v>0</v>
      </c>
      <c r="BQ132" s="699">
        <v>0</v>
      </c>
      <c r="BR132" s="699">
        <v>0</v>
      </c>
      <c r="BS132" s="699">
        <v>0</v>
      </c>
      <c r="BT132" s="700">
        <v>0</v>
      </c>
      <c r="BU132" s="165"/>
    </row>
    <row r="133" spans="2:73" ht="15.75">
      <c r="B133" s="694" t="s">
        <v>209</v>
      </c>
      <c r="C133" s="694" t="s">
        <v>705</v>
      </c>
      <c r="D133" s="694" t="s">
        <v>105</v>
      </c>
      <c r="E133" s="694" t="s">
        <v>692</v>
      </c>
      <c r="F133" s="694" t="s">
        <v>705</v>
      </c>
      <c r="G133" s="694" t="s">
        <v>700</v>
      </c>
      <c r="H133" s="694">
        <v>2015</v>
      </c>
      <c r="I133" s="646" t="s">
        <v>583</v>
      </c>
      <c r="J133" s="646" t="s">
        <v>597</v>
      </c>
      <c r="K133" s="635"/>
      <c r="L133" s="698"/>
      <c r="M133" s="699"/>
      <c r="N133" s="699"/>
      <c r="O133" s="699"/>
      <c r="P133" s="699">
        <v>0</v>
      </c>
      <c r="Q133" s="699">
        <v>0</v>
      </c>
      <c r="R133" s="699">
        <v>0</v>
      </c>
      <c r="S133" s="699">
        <v>0</v>
      </c>
      <c r="T133" s="699">
        <v>0</v>
      </c>
      <c r="U133" s="699">
        <v>0</v>
      </c>
      <c r="V133" s="699">
        <v>0</v>
      </c>
      <c r="W133" s="699">
        <v>0</v>
      </c>
      <c r="X133" s="699">
        <v>0</v>
      </c>
      <c r="Y133" s="699">
        <v>0</v>
      </c>
      <c r="Z133" s="699">
        <v>0</v>
      </c>
      <c r="AA133" s="699">
        <v>0</v>
      </c>
      <c r="AB133" s="699">
        <v>0</v>
      </c>
      <c r="AC133" s="699">
        <v>0</v>
      </c>
      <c r="AD133" s="699">
        <v>0</v>
      </c>
      <c r="AE133" s="699">
        <v>0</v>
      </c>
      <c r="AF133" s="699">
        <v>0</v>
      </c>
      <c r="AG133" s="699">
        <v>0</v>
      </c>
      <c r="AH133" s="699">
        <v>0</v>
      </c>
      <c r="AI133" s="699">
        <v>0</v>
      </c>
      <c r="AJ133" s="699">
        <v>0</v>
      </c>
      <c r="AK133" s="699">
        <v>0</v>
      </c>
      <c r="AL133" s="699">
        <v>0</v>
      </c>
      <c r="AM133" s="699">
        <v>0</v>
      </c>
      <c r="AN133" s="699">
        <v>0</v>
      </c>
      <c r="AO133" s="700">
        <v>0</v>
      </c>
      <c r="AP133" s="635"/>
      <c r="AQ133" s="698"/>
      <c r="AR133" s="699"/>
      <c r="AS133" s="699"/>
      <c r="AT133" s="699"/>
      <c r="AU133" s="699">
        <v>0</v>
      </c>
      <c r="AV133" s="699">
        <v>0</v>
      </c>
      <c r="AW133" s="699">
        <v>0</v>
      </c>
      <c r="AX133" s="699">
        <v>0</v>
      </c>
      <c r="AY133" s="699">
        <v>0</v>
      </c>
      <c r="AZ133" s="699">
        <v>0</v>
      </c>
      <c r="BA133" s="699">
        <v>0</v>
      </c>
      <c r="BB133" s="699">
        <v>0</v>
      </c>
      <c r="BC133" s="699">
        <v>0</v>
      </c>
      <c r="BD133" s="699">
        <v>0</v>
      </c>
      <c r="BE133" s="699">
        <v>0</v>
      </c>
      <c r="BF133" s="699">
        <v>0</v>
      </c>
      <c r="BG133" s="699">
        <v>0</v>
      </c>
      <c r="BH133" s="699">
        <v>0</v>
      </c>
      <c r="BI133" s="699">
        <v>0</v>
      </c>
      <c r="BJ133" s="699">
        <v>0</v>
      </c>
      <c r="BK133" s="699">
        <v>0</v>
      </c>
      <c r="BL133" s="699">
        <v>0</v>
      </c>
      <c r="BM133" s="699">
        <v>0</v>
      </c>
      <c r="BN133" s="699">
        <v>0</v>
      </c>
      <c r="BO133" s="699">
        <v>0</v>
      </c>
      <c r="BP133" s="699">
        <v>0</v>
      </c>
      <c r="BQ133" s="699">
        <v>0</v>
      </c>
      <c r="BR133" s="699">
        <v>0</v>
      </c>
      <c r="BS133" s="699">
        <v>0</v>
      </c>
      <c r="BT133" s="700">
        <v>0</v>
      </c>
      <c r="BU133" s="165"/>
    </row>
    <row r="134" spans="2:73" ht="15.75">
      <c r="B134" s="694" t="s">
        <v>209</v>
      </c>
      <c r="C134" s="694" t="s">
        <v>493</v>
      </c>
      <c r="D134" s="694" t="s">
        <v>494</v>
      </c>
      <c r="E134" s="694" t="s">
        <v>692</v>
      </c>
      <c r="F134" s="694" t="s">
        <v>493</v>
      </c>
      <c r="G134" s="694" t="s">
        <v>700</v>
      </c>
      <c r="H134" s="694">
        <v>2015</v>
      </c>
      <c r="I134" s="646" t="s">
        <v>583</v>
      </c>
      <c r="J134" s="646" t="s">
        <v>597</v>
      </c>
      <c r="K134" s="635"/>
      <c r="L134" s="698"/>
      <c r="M134" s="699"/>
      <c r="N134" s="699"/>
      <c r="O134" s="699"/>
      <c r="P134" s="699">
        <v>977</v>
      </c>
      <c r="Q134" s="699">
        <v>977</v>
      </c>
      <c r="R134" s="699">
        <v>977</v>
      </c>
      <c r="S134" s="699">
        <v>977</v>
      </c>
      <c r="T134" s="699">
        <v>977</v>
      </c>
      <c r="U134" s="699">
        <v>0</v>
      </c>
      <c r="V134" s="699">
        <v>0</v>
      </c>
      <c r="W134" s="699">
        <v>0</v>
      </c>
      <c r="X134" s="699">
        <v>0</v>
      </c>
      <c r="Y134" s="699">
        <v>0</v>
      </c>
      <c r="Z134" s="699">
        <v>0</v>
      </c>
      <c r="AA134" s="699">
        <v>0</v>
      </c>
      <c r="AB134" s="699">
        <v>0</v>
      </c>
      <c r="AC134" s="699">
        <v>0</v>
      </c>
      <c r="AD134" s="699">
        <v>0</v>
      </c>
      <c r="AE134" s="699">
        <v>0</v>
      </c>
      <c r="AF134" s="699">
        <v>0</v>
      </c>
      <c r="AG134" s="699">
        <v>0</v>
      </c>
      <c r="AH134" s="699">
        <v>0</v>
      </c>
      <c r="AI134" s="699">
        <v>0</v>
      </c>
      <c r="AJ134" s="699">
        <v>0</v>
      </c>
      <c r="AK134" s="699">
        <v>0</v>
      </c>
      <c r="AL134" s="699">
        <v>0</v>
      </c>
      <c r="AM134" s="699">
        <v>0</v>
      </c>
      <c r="AN134" s="699">
        <v>0</v>
      </c>
      <c r="AO134" s="700">
        <v>0</v>
      </c>
      <c r="AP134" s="635"/>
      <c r="AQ134" s="698"/>
      <c r="AR134" s="699"/>
      <c r="AS134" s="699"/>
      <c r="AT134" s="699"/>
      <c r="AU134" s="699">
        <v>8746466</v>
      </c>
      <c r="AV134" s="699">
        <v>8746466</v>
      </c>
      <c r="AW134" s="699">
        <v>8746466</v>
      </c>
      <c r="AX134" s="699">
        <v>8746466</v>
      </c>
      <c r="AY134" s="699">
        <v>8746466</v>
      </c>
      <c r="AZ134" s="699">
        <v>866</v>
      </c>
      <c r="BA134" s="699">
        <v>866</v>
      </c>
      <c r="BB134" s="699">
        <v>866</v>
      </c>
      <c r="BC134" s="699">
        <v>866</v>
      </c>
      <c r="BD134" s="699">
        <v>866</v>
      </c>
      <c r="BE134" s="699">
        <v>866</v>
      </c>
      <c r="BF134" s="699">
        <v>866</v>
      </c>
      <c r="BG134" s="699">
        <v>866</v>
      </c>
      <c r="BH134" s="699">
        <v>866</v>
      </c>
      <c r="BI134" s="699">
        <v>866</v>
      </c>
      <c r="BJ134" s="699">
        <v>866</v>
      </c>
      <c r="BK134" s="699">
        <v>866</v>
      </c>
      <c r="BL134" s="699">
        <v>866</v>
      </c>
      <c r="BM134" s="699">
        <v>0</v>
      </c>
      <c r="BN134" s="699">
        <v>0</v>
      </c>
      <c r="BO134" s="699">
        <v>0</v>
      </c>
      <c r="BP134" s="699">
        <v>0</v>
      </c>
      <c r="BQ134" s="699">
        <v>0</v>
      </c>
      <c r="BR134" s="699">
        <v>0</v>
      </c>
      <c r="BS134" s="699">
        <v>0</v>
      </c>
      <c r="BT134" s="700">
        <v>0</v>
      </c>
      <c r="BU134" s="165"/>
    </row>
    <row r="135" spans="2:73" ht="15.75">
      <c r="B135" s="694" t="s">
        <v>209</v>
      </c>
      <c r="C135" s="694" t="s">
        <v>699</v>
      </c>
      <c r="D135" s="694" t="s">
        <v>99</v>
      </c>
      <c r="E135" s="694" t="s">
        <v>692</v>
      </c>
      <c r="F135" s="694" t="s">
        <v>704</v>
      </c>
      <c r="G135" s="694" t="s">
        <v>700</v>
      </c>
      <c r="H135" s="694">
        <v>2015</v>
      </c>
      <c r="I135" s="646" t="s">
        <v>583</v>
      </c>
      <c r="J135" s="646" t="s">
        <v>597</v>
      </c>
      <c r="K135" s="635"/>
      <c r="L135" s="698"/>
      <c r="M135" s="699"/>
      <c r="N135" s="699"/>
      <c r="O135" s="699"/>
      <c r="P135" s="699">
        <v>6</v>
      </c>
      <c r="Q135" s="699">
        <v>6</v>
      </c>
      <c r="R135" s="699">
        <v>6</v>
      </c>
      <c r="S135" s="699">
        <v>6</v>
      </c>
      <c r="T135" s="699">
        <v>6</v>
      </c>
      <c r="U135" s="699">
        <v>6</v>
      </c>
      <c r="V135" s="699">
        <v>6</v>
      </c>
      <c r="W135" s="699">
        <v>6</v>
      </c>
      <c r="X135" s="699">
        <v>6</v>
      </c>
      <c r="Y135" s="699">
        <v>6</v>
      </c>
      <c r="Z135" s="699">
        <v>6</v>
      </c>
      <c r="AA135" s="699">
        <v>6</v>
      </c>
      <c r="AB135" s="699">
        <v>6</v>
      </c>
      <c r="AC135" s="699">
        <v>6</v>
      </c>
      <c r="AD135" s="699">
        <v>6</v>
      </c>
      <c r="AE135" s="699">
        <v>6</v>
      </c>
      <c r="AF135" s="699">
        <v>6</v>
      </c>
      <c r="AG135" s="699">
        <v>6</v>
      </c>
      <c r="AH135" s="699">
        <v>6</v>
      </c>
      <c r="AI135" s="699">
        <v>6</v>
      </c>
      <c r="AJ135" s="699">
        <v>6</v>
      </c>
      <c r="AK135" s="699">
        <v>6</v>
      </c>
      <c r="AL135" s="699">
        <v>6</v>
      </c>
      <c r="AM135" s="699">
        <v>0</v>
      </c>
      <c r="AN135" s="699">
        <v>0</v>
      </c>
      <c r="AO135" s="700">
        <v>0</v>
      </c>
      <c r="AP135" s="635"/>
      <c r="AQ135" s="698"/>
      <c r="AR135" s="699"/>
      <c r="AS135" s="699"/>
      <c r="AT135" s="699"/>
      <c r="AU135" s="699">
        <v>15578</v>
      </c>
      <c r="AV135" s="699">
        <v>15578</v>
      </c>
      <c r="AW135" s="699">
        <v>15578</v>
      </c>
      <c r="AX135" s="699">
        <v>15578</v>
      </c>
      <c r="AY135" s="699">
        <v>15578</v>
      </c>
      <c r="AZ135" s="699">
        <v>15578</v>
      </c>
      <c r="BA135" s="699">
        <v>15578</v>
      </c>
      <c r="BB135" s="699">
        <v>15578</v>
      </c>
      <c r="BC135" s="699">
        <v>15578</v>
      </c>
      <c r="BD135" s="699">
        <v>15578</v>
      </c>
      <c r="BE135" s="699">
        <v>15578</v>
      </c>
      <c r="BF135" s="699">
        <v>15578</v>
      </c>
      <c r="BG135" s="699">
        <v>15578</v>
      </c>
      <c r="BH135" s="699">
        <v>15578</v>
      </c>
      <c r="BI135" s="699">
        <v>15578</v>
      </c>
      <c r="BJ135" s="699">
        <v>15578</v>
      </c>
      <c r="BK135" s="699">
        <v>15578</v>
      </c>
      <c r="BL135" s="699">
        <v>15578</v>
      </c>
      <c r="BM135" s="699">
        <v>15578</v>
      </c>
      <c r="BN135" s="699">
        <v>15578</v>
      </c>
      <c r="BO135" s="699">
        <v>15578</v>
      </c>
      <c r="BP135" s="699">
        <v>15578</v>
      </c>
      <c r="BQ135" s="699">
        <v>15578</v>
      </c>
      <c r="BR135" s="699">
        <v>0</v>
      </c>
      <c r="BS135" s="699">
        <v>0</v>
      </c>
      <c r="BT135" s="700">
        <v>0</v>
      </c>
      <c r="BU135" s="165"/>
    </row>
    <row r="136" spans="2:73" ht="15.75">
      <c r="B136" s="694" t="s">
        <v>209</v>
      </c>
      <c r="C136" s="694" t="s">
        <v>702</v>
      </c>
      <c r="D136" s="694" t="s">
        <v>118</v>
      </c>
      <c r="E136" s="694" t="s">
        <v>692</v>
      </c>
      <c r="F136" s="694" t="s">
        <v>704</v>
      </c>
      <c r="G136" s="694" t="s">
        <v>700</v>
      </c>
      <c r="H136" s="694">
        <v>2015</v>
      </c>
      <c r="I136" s="646" t="s">
        <v>583</v>
      </c>
      <c r="J136" s="646" t="s">
        <v>597</v>
      </c>
      <c r="K136" s="635"/>
      <c r="L136" s="698"/>
      <c r="M136" s="699"/>
      <c r="N136" s="699"/>
      <c r="O136" s="699"/>
      <c r="P136" s="699">
        <v>0</v>
      </c>
      <c r="Q136" s="699">
        <v>0</v>
      </c>
      <c r="R136" s="699">
        <v>0</v>
      </c>
      <c r="S136" s="699">
        <v>0</v>
      </c>
      <c r="T136" s="699">
        <v>0</v>
      </c>
      <c r="U136" s="699">
        <v>0</v>
      </c>
      <c r="V136" s="699">
        <v>0</v>
      </c>
      <c r="W136" s="699">
        <v>0</v>
      </c>
      <c r="X136" s="699">
        <v>0</v>
      </c>
      <c r="Y136" s="699">
        <v>0</v>
      </c>
      <c r="Z136" s="699">
        <v>0</v>
      </c>
      <c r="AA136" s="699">
        <v>0</v>
      </c>
      <c r="AB136" s="699">
        <v>0</v>
      </c>
      <c r="AC136" s="699">
        <v>0</v>
      </c>
      <c r="AD136" s="699">
        <v>0</v>
      </c>
      <c r="AE136" s="699">
        <v>0</v>
      </c>
      <c r="AF136" s="699">
        <v>0</v>
      </c>
      <c r="AG136" s="699">
        <v>0</v>
      </c>
      <c r="AH136" s="699">
        <v>0</v>
      </c>
      <c r="AI136" s="699">
        <v>0</v>
      </c>
      <c r="AJ136" s="699">
        <v>0</v>
      </c>
      <c r="AK136" s="699">
        <v>0</v>
      </c>
      <c r="AL136" s="699">
        <v>0</v>
      </c>
      <c r="AM136" s="699">
        <v>0</v>
      </c>
      <c r="AN136" s="699"/>
      <c r="AO136" s="700"/>
      <c r="AP136" s="635"/>
      <c r="AQ136" s="698"/>
      <c r="AR136" s="699"/>
      <c r="AS136" s="699"/>
      <c r="AT136" s="699"/>
      <c r="AU136" s="699">
        <v>0</v>
      </c>
      <c r="AV136" s="699">
        <v>0</v>
      </c>
      <c r="AW136" s="699">
        <v>0</v>
      </c>
      <c r="AX136" s="699">
        <v>0</v>
      </c>
      <c r="AY136" s="699">
        <v>0</v>
      </c>
      <c r="AZ136" s="699">
        <v>0</v>
      </c>
      <c r="BA136" s="699">
        <v>0</v>
      </c>
      <c r="BB136" s="699">
        <v>0</v>
      </c>
      <c r="BC136" s="699">
        <v>0</v>
      </c>
      <c r="BD136" s="699">
        <v>0</v>
      </c>
      <c r="BE136" s="699">
        <v>0</v>
      </c>
      <c r="BF136" s="699">
        <v>0</v>
      </c>
      <c r="BG136" s="699">
        <v>0</v>
      </c>
      <c r="BH136" s="699">
        <v>0</v>
      </c>
      <c r="BI136" s="699">
        <v>0</v>
      </c>
      <c r="BJ136" s="699">
        <v>0</v>
      </c>
      <c r="BK136" s="699">
        <v>0</v>
      </c>
      <c r="BL136" s="699">
        <v>0</v>
      </c>
      <c r="BM136" s="699">
        <v>0</v>
      </c>
      <c r="BN136" s="699">
        <v>0</v>
      </c>
      <c r="BO136" s="699">
        <v>0</v>
      </c>
      <c r="BP136" s="699">
        <v>0</v>
      </c>
      <c r="BQ136" s="699">
        <v>0</v>
      </c>
      <c r="BR136" s="699">
        <v>0</v>
      </c>
      <c r="BS136" s="699">
        <v>0</v>
      </c>
      <c r="BT136" s="700">
        <v>0</v>
      </c>
      <c r="BU136" s="165"/>
    </row>
    <row r="137" spans="2:73" ht="15.75">
      <c r="B137" s="694" t="s">
        <v>209</v>
      </c>
      <c r="C137" s="694" t="s">
        <v>699</v>
      </c>
      <c r="D137" s="694" t="s">
        <v>114</v>
      </c>
      <c r="E137" s="694" t="s">
        <v>692</v>
      </c>
      <c r="F137" s="694" t="s">
        <v>29</v>
      </c>
      <c r="G137" s="694" t="s">
        <v>700</v>
      </c>
      <c r="H137" s="694">
        <v>2015</v>
      </c>
      <c r="I137" s="646" t="s">
        <v>583</v>
      </c>
      <c r="J137" s="646" t="s">
        <v>597</v>
      </c>
      <c r="K137" s="635"/>
      <c r="L137" s="741"/>
      <c r="M137" s="742"/>
      <c r="N137" s="742"/>
      <c r="O137" s="742"/>
      <c r="P137" s="742">
        <v>34</v>
      </c>
      <c r="Q137" s="742">
        <v>34</v>
      </c>
      <c r="R137" s="742">
        <v>34</v>
      </c>
      <c r="S137" s="742">
        <v>34</v>
      </c>
      <c r="T137" s="742">
        <v>34</v>
      </c>
      <c r="U137" s="742">
        <v>34</v>
      </c>
      <c r="V137" s="742">
        <v>34</v>
      </c>
      <c r="W137" s="742">
        <v>34</v>
      </c>
      <c r="X137" s="742">
        <v>31</v>
      </c>
      <c r="Y137" s="742">
        <v>31</v>
      </c>
      <c r="Z137" s="742">
        <v>31</v>
      </c>
      <c r="AA137" s="742">
        <v>30</v>
      </c>
      <c r="AB137" s="742">
        <v>30</v>
      </c>
      <c r="AC137" s="742">
        <v>30</v>
      </c>
      <c r="AD137" s="742">
        <v>8</v>
      </c>
      <c r="AE137" s="742">
        <v>8</v>
      </c>
      <c r="AF137" s="742">
        <v>8</v>
      </c>
      <c r="AG137" s="742">
        <v>8</v>
      </c>
      <c r="AH137" s="742">
        <v>0</v>
      </c>
      <c r="AI137" s="742">
        <v>0</v>
      </c>
      <c r="AJ137" s="742">
        <v>0</v>
      </c>
      <c r="AK137" s="742">
        <v>0</v>
      </c>
      <c r="AL137" s="742">
        <v>0</v>
      </c>
      <c r="AM137" s="742">
        <v>0</v>
      </c>
      <c r="AN137" s="742"/>
      <c r="AO137" s="743"/>
      <c r="AP137" s="635"/>
      <c r="AQ137" s="741"/>
      <c r="AR137" s="742"/>
      <c r="AS137" s="742"/>
      <c r="AT137" s="742"/>
      <c r="AU137" s="742">
        <v>535138</v>
      </c>
      <c r="AV137" s="742">
        <v>530818</v>
      </c>
      <c r="AW137" s="742">
        <v>530818</v>
      </c>
      <c r="AX137" s="742">
        <v>530818</v>
      </c>
      <c r="AY137" s="742">
        <v>530818</v>
      </c>
      <c r="AZ137" s="742">
        <v>530818</v>
      </c>
      <c r="BA137" s="742">
        <v>530818</v>
      </c>
      <c r="BB137" s="742">
        <v>530481</v>
      </c>
      <c r="BC137" s="742">
        <v>530481</v>
      </c>
      <c r="BD137" s="742">
        <v>530481</v>
      </c>
      <c r="BE137" s="742">
        <v>496928</v>
      </c>
      <c r="BF137" s="742">
        <v>495064</v>
      </c>
      <c r="BG137" s="742">
        <v>495064</v>
      </c>
      <c r="BH137" s="742">
        <v>483316</v>
      </c>
      <c r="BI137" s="742">
        <v>483316</v>
      </c>
      <c r="BJ137" s="742">
        <v>482056</v>
      </c>
      <c r="BK137" s="742">
        <v>128094</v>
      </c>
      <c r="BL137" s="742">
        <v>128094</v>
      </c>
      <c r="BM137" s="742">
        <v>128094</v>
      </c>
      <c r="BN137" s="742">
        <v>128094</v>
      </c>
      <c r="BO137" s="742">
        <v>0</v>
      </c>
      <c r="BP137" s="742">
        <v>0</v>
      </c>
      <c r="BQ137" s="742">
        <v>0</v>
      </c>
      <c r="BR137" s="742">
        <v>0</v>
      </c>
      <c r="BS137" s="742">
        <v>0</v>
      </c>
      <c r="BT137" s="743">
        <v>0</v>
      </c>
      <c r="BU137" s="165"/>
    </row>
    <row r="138" spans="2:73" ht="15.75">
      <c r="B138" s="694" t="s">
        <v>209</v>
      </c>
      <c r="C138" s="694" t="s">
        <v>699</v>
      </c>
      <c r="D138" s="694" t="s">
        <v>115</v>
      </c>
      <c r="E138" s="694" t="s">
        <v>692</v>
      </c>
      <c r="F138" s="694" t="s">
        <v>29</v>
      </c>
      <c r="G138" s="694" t="s">
        <v>700</v>
      </c>
      <c r="H138" s="694">
        <v>2015</v>
      </c>
      <c r="I138" s="646" t="s">
        <v>583</v>
      </c>
      <c r="J138" s="646" t="s">
        <v>597</v>
      </c>
      <c r="K138" s="635"/>
      <c r="L138" s="741"/>
      <c r="M138" s="742"/>
      <c r="N138" s="742"/>
      <c r="O138" s="742"/>
      <c r="P138" s="742">
        <v>42</v>
      </c>
      <c r="Q138" s="742">
        <v>42</v>
      </c>
      <c r="R138" s="742">
        <v>42</v>
      </c>
      <c r="S138" s="742">
        <v>42</v>
      </c>
      <c r="T138" s="742">
        <v>42</v>
      </c>
      <c r="U138" s="742">
        <v>42</v>
      </c>
      <c r="V138" s="742">
        <v>42</v>
      </c>
      <c r="W138" s="742">
        <v>42</v>
      </c>
      <c r="X138" s="742">
        <v>42</v>
      </c>
      <c r="Y138" s="742">
        <v>42</v>
      </c>
      <c r="Z138" s="742">
        <v>42</v>
      </c>
      <c r="AA138" s="742">
        <v>42</v>
      </c>
      <c r="AB138" s="742">
        <v>42</v>
      </c>
      <c r="AC138" s="742">
        <v>42</v>
      </c>
      <c r="AD138" s="742">
        <v>42</v>
      </c>
      <c r="AE138" s="742">
        <v>42</v>
      </c>
      <c r="AF138" s="742">
        <v>38</v>
      </c>
      <c r="AG138" s="742">
        <v>0</v>
      </c>
      <c r="AH138" s="742">
        <v>0</v>
      </c>
      <c r="AI138" s="742">
        <v>0</v>
      </c>
      <c r="AJ138" s="742">
        <v>0</v>
      </c>
      <c r="AK138" s="742">
        <v>0</v>
      </c>
      <c r="AL138" s="742">
        <v>0</v>
      </c>
      <c r="AM138" s="742">
        <v>0</v>
      </c>
      <c r="AN138" s="742"/>
      <c r="AO138" s="743"/>
      <c r="AP138" s="635"/>
      <c r="AQ138" s="741"/>
      <c r="AR138" s="742"/>
      <c r="AS138" s="742"/>
      <c r="AT138" s="742"/>
      <c r="AU138" s="742">
        <v>80466</v>
      </c>
      <c r="AV138" s="742">
        <v>80466</v>
      </c>
      <c r="AW138" s="742">
        <v>80466</v>
      </c>
      <c r="AX138" s="742">
        <v>80466</v>
      </c>
      <c r="AY138" s="742">
        <v>80466</v>
      </c>
      <c r="AZ138" s="742">
        <v>80466</v>
      </c>
      <c r="BA138" s="742">
        <v>80466</v>
      </c>
      <c r="BB138" s="742">
        <v>80466</v>
      </c>
      <c r="BC138" s="742">
        <v>80466</v>
      </c>
      <c r="BD138" s="742">
        <v>80466</v>
      </c>
      <c r="BE138" s="742">
        <v>80466</v>
      </c>
      <c r="BF138" s="742">
        <v>80466</v>
      </c>
      <c r="BG138" s="742">
        <v>80466</v>
      </c>
      <c r="BH138" s="742">
        <v>80466</v>
      </c>
      <c r="BI138" s="742">
        <v>80466</v>
      </c>
      <c r="BJ138" s="742">
        <v>80466</v>
      </c>
      <c r="BK138" s="742">
        <v>80466</v>
      </c>
      <c r="BL138" s="742">
        <v>80466</v>
      </c>
      <c r="BM138" s="742">
        <v>77362</v>
      </c>
      <c r="BN138" s="742">
        <v>0</v>
      </c>
      <c r="BO138" s="742">
        <v>0</v>
      </c>
      <c r="BP138" s="742">
        <v>0</v>
      </c>
      <c r="BQ138" s="742">
        <v>0</v>
      </c>
      <c r="BR138" s="742">
        <v>0</v>
      </c>
      <c r="BS138" s="742">
        <v>0</v>
      </c>
      <c r="BT138" s="743">
        <v>0</v>
      </c>
      <c r="BU138" s="165"/>
    </row>
    <row r="139" spans="2:73" ht="15.75">
      <c r="B139" s="694" t="s">
        <v>209</v>
      </c>
      <c r="C139" s="694" t="s">
        <v>699</v>
      </c>
      <c r="D139" s="694" t="s">
        <v>117</v>
      </c>
      <c r="E139" s="694" t="s">
        <v>692</v>
      </c>
      <c r="F139" s="694" t="s">
        <v>29</v>
      </c>
      <c r="G139" s="694" t="s">
        <v>700</v>
      </c>
      <c r="H139" s="694">
        <v>2015</v>
      </c>
      <c r="I139" s="646" t="s">
        <v>583</v>
      </c>
      <c r="J139" s="646" t="s">
        <v>597</v>
      </c>
      <c r="K139" s="635"/>
      <c r="L139" s="741"/>
      <c r="M139" s="742"/>
      <c r="N139" s="742"/>
      <c r="O139" s="742"/>
      <c r="P139" s="742">
        <v>0</v>
      </c>
      <c r="Q139" s="742">
        <v>0</v>
      </c>
      <c r="R139" s="742">
        <v>0</v>
      </c>
      <c r="S139" s="742">
        <v>0</v>
      </c>
      <c r="T139" s="742">
        <v>0</v>
      </c>
      <c r="U139" s="742">
        <v>0</v>
      </c>
      <c r="V139" s="742">
        <v>0</v>
      </c>
      <c r="W139" s="742">
        <v>0</v>
      </c>
      <c r="X139" s="742">
        <v>0</v>
      </c>
      <c r="Y139" s="742">
        <v>0</v>
      </c>
      <c r="Z139" s="742">
        <v>0</v>
      </c>
      <c r="AA139" s="742">
        <v>0</v>
      </c>
      <c r="AB139" s="742">
        <v>0</v>
      </c>
      <c r="AC139" s="742">
        <v>0</v>
      </c>
      <c r="AD139" s="742">
        <v>0</v>
      </c>
      <c r="AE139" s="742">
        <v>0</v>
      </c>
      <c r="AF139" s="742">
        <v>0</v>
      </c>
      <c r="AG139" s="742">
        <v>0</v>
      </c>
      <c r="AH139" s="742">
        <v>0</v>
      </c>
      <c r="AI139" s="742">
        <v>0</v>
      </c>
      <c r="AJ139" s="742">
        <v>0</v>
      </c>
      <c r="AK139" s="742">
        <v>0</v>
      </c>
      <c r="AL139" s="742">
        <v>0</v>
      </c>
      <c r="AM139" s="742">
        <v>0</v>
      </c>
      <c r="AN139" s="742"/>
      <c r="AO139" s="743"/>
      <c r="AP139" s="635"/>
      <c r="AQ139" s="741"/>
      <c r="AR139" s="742"/>
      <c r="AS139" s="742"/>
      <c r="AT139" s="742"/>
      <c r="AU139" s="742">
        <v>0</v>
      </c>
      <c r="AV139" s="742">
        <v>0</v>
      </c>
      <c r="AW139" s="742">
        <v>0</v>
      </c>
      <c r="AX139" s="742">
        <v>0</v>
      </c>
      <c r="AY139" s="742">
        <v>0</v>
      </c>
      <c r="AZ139" s="742">
        <v>0</v>
      </c>
      <c r="BA139" s="742">
        <v>0</v>
      </c>
      <c r="BB139" s="742">
        <v>0</v>
      </c>
      <c r="BC139" s="742">
        <v>0</v>
      </c>
      <c r="BD139" s="742">
        <v>0</v>
      </c>
      <c r="BE139" s="742">
        <v>0</v>
      </c>
      <c r="BF139" s="742">
        <v>0</v>
      </c>
      <c r="BG139" s="742">
        <v>0</v>
      </c>
      <c r="BH139" s="742">
        <v>0</v>
      </c>
      <c r="BI139" s="742">
        <v>0</v>
      </c>
      <c r="BJ139" s="742">
        <v>0</v>
      </c>
      <c r="BK139" s="742">
        <v>0</v>
      </c>
      <c r="BL139" s="742">
        <v>0</v>
      </c>
      <c r="BM139" s="742">
        <v>0</v>
      </c>
      <c r="BN139" s="742">
        <v>0</v>
      </c>
      <c r="BO139" s="742">
        <v>0</v>
      </c>
      <c r="BP139" s="742">
        <v>0</v>
      </c>
      <c r="BQ139" s="742">
        <v>0</v>
      </c>
      <c r="BR139" s="742">
        <v>0</v>
      </c>
      <c r="BS139" s="742">
        <v>0</v>
      </c>
      <c r="BT139" s="743">
        <v>0</v>
      </c>
      <c r="BU139" s="165"/>
    </row>
    <row r="140" spans="2:73" ht="15.75">
      <c r="B140" s="694" t="s">
        <v>209</v>
      </c>
      <c r="C140" s="694" t="s">
        <v>702</v>
      </c>
      <c r="D140" s="694" t="s">
        <v>119</v>
      </c>
      <c r="E140" s="694" t="s">
        <v>692</v>
      </c>
      <c r="F140" s="694" t="s">
        <v>704</v>
      </c>
      <c r="G140" s="694" t="s">
        <v>700</v>
      </c>
      <c r="H140" s="694">
        <v>2015</v>
      </c>
      <c r="I140" s="646" t="s">
        <v>583</v>
      </c>
      <c r="J140" s="646" t="s">
        <v>597</v>
      </c>
      <c r="K140" s="635"/>
      <c r="L140" s="741"/>
      <c r="M140" s="742"/>
      <c r="N140" s="742"/>
      <c r="O140" s="742"/>
      <c r="P140" s="742">
        <v>1</v>
      </c>
      <c r="Q140" s="742">
        <v>1</v>
      </c>
      <c r="R140" s="742">
        <v>1</v>
      </c>
      <c r="S140" s="742">
        <v>1</v>
      </c>
      <c r="T140" s="742">
        <v>1</v>
      </c>
      <c r="U140" s="742">
        <v>1</v>
      </c>
      <c r="V140" s="742">
        <v>1</v>
      </c>
      <c r="W140" s="742">
        <v>0</v>
      </c>
      <c r="X140" s="742">
        <v>0</v>
      </c>
      <c r="Y140" s="742">
        <v>0</v>
      </c>
      <c r="Z140" s="742">
        <v>0</v>
      </c>
      <c r="AA140" s="742">
        <v>0</v>
      </c>
      <c r="AB140" s="742">
        <v>0</v>
      </c>
      <c r="AC140" s="742">
        <v>0</v>
      </c>
      <c r="AD140" s="742">
        <v>0</v>
      </c>
      <c r="AE140" s="742">
        <v>0</v>
      </c>
      <c r="AF140" s="742">
        <v>0</v>
      </c>
      <c r="AG140" s="742">
        <v>0</v>
      </c>
      <c r="AH140" s="742">
        <v>0</v>
      </c>
      <c r="AI140" s="742">
        <v>0</v>
      </c>
      <c r="AJ140" s="742">
        <v>0</v>
      </c>
      <c r="AK140" s="742">
        <v>0</v>
      </c>
      <c r="AL140" s="742">
        <v>0</v>
      </c>
      <c r="AM140" s="742">
        <v>0</v>
      </c>
      <c r="AN140" s="742"/>
      <c r="AO140" s="743"/>
      <c r="AP140" s="635"/>
      <c r="AQ140" s="741"/>
      <c r="AR140" s="742"/>
      <c r="AS140" s="742"/>
      <c r="AT140" s="742"/>
      <c r="AU140" s="742">
        <v>151786</v>
      </c>
      <c r="AV140" s="742">
        <v>151786</v>
      </c>
      <c r="AW140" s="742">
        <v>151786</v>
      </c>
      <c r="AX140" s="742">
        <v>151786</v>
      </c>
      <c r="AY140" s="742">
        <v>151786</v>
      </c>
      <c r="AZ140" s="742">
        <v>151786</v>
      </c>
      <c r="BA140" s="742">
        <v>151663</v>
      </c>
      <c r="BB140" s="742">
        <v>151663</v>
      </c>
      <c r="BC140" s="742">
        <v>151663</v>
      </c>
      <c r="BD140" s="742">
        <v>151262</v>
      </c>
      <c r="BE140" s="742">
        <v>150306</v>
      </c>
      <c r="BF140" s="742">
        <v>150306</v>
      </c>
      <c r="BG140" s="742">
        <v>141304</v>
      </c>
      <c r="BH140" s="742">
        <v>141304</v>
      </c>
      <c r="BI140" s="742">
        <v>141304</v>
      </c>
      <c r="BJ140" s="742">
        <v>97671</v>
      </c>
      <c r="BK140" s="742">
        <v>1222</v>
      </c>
      <c r="BL140" s="742">
        <v>1222</v>
      </c>
      <c r="BM140" s="742">
        <v>1222</v>
      </c>
      <c r="BN140" s="742">
        <v>1222</v>
      </c>
      <c r="BO140" s="742">
        <v>0</v>
      </c>
      <c r="BP140" s="742">
        <v>0</v>
      </c>
      <c r="BQ140" s="742">
        <v>0</v>
      </c>
      <c r="BR140" s="742">
        <v>0</v>
      </c>
      <c r="BS140" s="742">
        <v>0</v>
      </c>
      <c r="BT140" s="743">
        <v>0</v>
      </c>
      <c r="BU140" s="165"/>
    </row>
    <row r="141" spans="2:73" ht="15.75">
      <c r="B141" s="694" t="s">
        <v>209</v>
      </c>
      <c r="C141" s="694" t="s">
        <v>493</v>
      </c>
      <c r="D141" s="694" t="s">
        <v>111</v>
      </c>
      <c r="E141" s="694" t="s">
        <v>692</v>
      </c>
      <c r="F141" s="694" t="s">
        <v>493</v>
      </c>
      <c r="G141" s="694" t="s">
        <v>700</v>
      </c>
      <c r="H141" s="694">
        <v>2015</v>
      </c>
      <c r="I141" s="646" t="s">
        <v>583</v>
      </c>
      <c r="J141" s="646" t="s">
        <v>597</v>
      </c>
      <c r="K141" s="635"/>
      <c r="L141" s="741"/>
      <c r="M141" s="742"/>
      <c r="N141" s="742"/>
      <c r="O141" s="742"/>
      <c r="P141" s="742">
        <v>0</v>
      </c>
      <c r="Q141" s="742">
        <v>0</v>
      </c>
      <c r="R141" s="742">
        <v>0</v>
      </c>
      <c r="S141" s="742">
        <v>0</v>
      </c>
      <c r="T141" s="742">
        <v>0</v>
      </c>
      <c r="U141" s="742">
        <v>0</v>
      </c>
      <c r="V141" s="742">
        <v>0</v>
      </c>
      <c r="W141" s="742">
        <v>0</v>
      </c>
      <c r="X141" s="742">
        <v>0</v>
      </c>
      <c r="Y141" s="742">
        <v>0</v>
      </c>
      <c r="Z141" s="742">
        <v>0</v>
      </c>
      <c r="AA141" s="742">
        <v>0</v>
      </c>
      <c r="AB141" s="742">
        <v>0</v>
      </c>
      <c r="AC141" s="742">
        <v>0</v>
      </c>
      <c r="AD141" s="742">
        <v>0</v>
      </c>
      <c r="AE141" s="742">
        <v>0</v>
      </c>
      <c r="AF141" s="742">
        <v>0</v>
      </c>
      <c r="AG141" s="742">
        <v>0</v>
      </c>
      <c r="AH141" s="742">
        <v>0</v>
      </c>
      <c r="AI141" s="742">
        <v>0</v>
      </c>
      <c r="AJ141" s="742">
        <v>0</v>
      </c>
      <c r="AK141" s="742">
        <v>0</v>
      </c>
      <c r="AL141" s="742">
        <v>0</v>
      </c>
      <c r="AM141" s="742">
        <v>0</v>
      </c>
      <c r="AN141" s="742">
        <v>0</v>
      </c>
      <c r="AO141" s="743">
        <v>0</v>
      </c>
      <c r="AP141" s="635"/>
      <c r="AQ141" s="741"/>
      <c r="AR141" s="742"/>
      <c r="AS141" s="742"/>
      <c r="AT141" s="742"/>
      <c r="AU141" s="742">
        <v>0</v>
      </c>
      <c r="AV141" s="742">
        <v>0</v>
      </c>
      <c r="AW141" s="742">
        <v>0</v>
      </c>
      <c r="AX141" s="742">
        <v>0</v>
      </c>
      <c r="AY141" s="742">
        <v>0</v>
      </c>
      <c r="AZ141" s="742">
        <v>0</v>
      </c>
      <c r="BA141" s="742">
        <v>0</v>
      </c>
      <c r="BB141" s="742">
        <v>0</v>
      </c>
      <c r="BC141" s="742">
        <v>0</v>
      </c>
      <c r="BD141" s="742">
        <v>0</v>
      </c>
      <c r="BE141" s="742">
        <v>0</v>
      </c>
      <c r="BF141" s="742">
        <v>0</v>
      </c>
      <c r="BG141" s="742">
        <v>0</v>
      </c>
      <c r="BH141" s="742">
        <v>0</v>
      </c>
      <c r="BI141" s="742">
        <v>0</v>
      </c>
      <c r="BJ141" s="742">
        <v>0</v>
      </c>
      <c r="BK141" s="742">
        <v>0</v>
      </c>
      <c r="BL141" s="742">
        <v>0</v>
      </c>
      <c r="BM141" s="742">
        <v>0</v>
      </c>
      <c r="BN141" s="742">
        <v>0</v>
      </c>
      <c r="BO141" s="742">
        <v>0</v>
      </c>
      <c r="BP141" s="742">
        <v>0</v>
      </c>
      <c r="BQ141" s="742">
        <v>0</v>
      </c>
      <c r="BR141" s="742">
        <v>0</v>
      </c>
      <c r="BS141" s="742">
        <v>0</v>
      </c>
      <c r="BT141" s="743">
        <v>0</v>
      </c>
      <c r="BU141" s="165"/>
    </row>
    <row r="142" spans="2:73" ht="15.75">
      <c r="B142" s="694" t="s">
        <v>209</v>
      </c>
      <c r="C142" s="694" t="s">
        <v>699</v>
      </c>
      <c r="D142" s="694" t="s">
        <v>114</v>
      </c>
      <c r="E142" s="694" t="s">
        <v>692</v>
      </c>
      <c r="F142" s="694" t="s">
        <v>29</v>
      </c>
      <c r="G142" s="694" t="s">
        <v>700</v>
      </c>
      <c r="H142" s="694">
        <v>2016</v>
      </c>
      <c r="I142" s="646" t="s">
        <v>584</v>
      </c>
      <c r="J142" s="646" t="s">
        <v>597</v>
      </c>
      <c r="K142" s="635"/>
      <c r="L142" s="741"/>
      <c r="M142" s="742"/>
      <c r="N142" s="742"/>
      <c r="O142" s="742"/>
      <c r="P142" s="742"/>
      <c r="Q142" s="742">
        <v>166</v>
      </c>
      <c r="R142" s="742">
        <v>166</v>
      </c>
      <c r="S142" s="742">
        <v>166</v>
      </c>
      <c r="T142" s="742">
        <v>166</v>
      </c>
      <c r="U142" s="742">
        <v>166</v>
      </c>
      <c r="V142" s="742">
        <v>166</v>
      </c>
      <c r="W142" s="742">
        <v>166</v>
      </c>
      <c r="X142" s="742">
        <v>166</v>
      </c>
      <c r="Y142" s="742">
        <v>166</v>
      </c>
      <c r="Z142" s="742">
        <v>166</v>
      </c>
      <c r="AA142" s="742">
        <v>160</v>
      </c>
      <c r="AB142" s="742">
        <v>160</v>
      </c>
      <c r="AC142" s="742">
        <v>160</v>
      </c>
      <c r="AD142" s="742">
        <v>160</v>
      </c>
      <c r="AE142" s="742">
        <v>139</v>
      </c>
      <c r="AF142" s="742">
        <v>139</v>
      </c>
      <c r="AG142" s="742">
        <v>60</v>
      </c>
      <c r="AH142" s="742">
        <v>0</v>
      </c>
      <c r="AI142" s="742">
        <v>0</v>
      </c>
      <c r="AJ142" s="742">
        <v>0</v>
      </c>
      <c r="AK142" s="742">
        <v>0</v>
      </c>
      <c r="AL142" s="742">
        <v>0</v>
      </c>
      <c r="AM142" s="742">
        <v>0</v>
      </c>
      <c r="AN142" s="742">
        <v>0</v>
      </c>
      <c r="AO142" s="743">
        <v>0</v>
      </c>
      <c r="AP142" s="635"/>
      <c r="AQ142" s="741"/>
      <c r="AR142" s="742"/>
      <c r="AS142" s="742"/>
      <c r="AT142" s="742"/>
      <c r="AU142" s="742"/>
      <c r="AV142" s="742">
        <v>2561702</v>
      </c>
      <c r="AW142" s="742">
        <v>2561702</v>
      </c>
      <c r="AX142" s="742">
        <v>2561702</v>
      </c>
      <c r="AY142" s="742">
        <v>2561702</v>
      </c>
      <c r="AZ142" s="742">
        <v>2561702</v>
      </c>
      <c r="BA142" s="742">
        <v>2561702</v>
      </c>
      <c r="BB142" s="742">
        <v>2561702</v>
      </c>
      <c r="BC142" s="742">
        <v>2561315</v>
      </c>
      <c r="BD142" s="742">
        <v>2561315</v>
      </c>
      <c r="BE142" s="742">
        <v>2549878</v>
      </c>
      <c r="BF142" s="742">
        <v>2518734</v>
      </c>
      <c r="BG142" s="742">
        <v>2517237</v>
      </c>
      <c r="BH142" s="742">
        <v>2517237</v>
      </c>
      <c r="BI142" s="742">
        <v>2503679</v>
      </c>
      <c r="BJ142" s="742">
        <v>2170192</v>
      </c>
      <c r="BK142" s="742">
        <v>2170192</v>
      </c>
      <c r="BL142" s="742">
        <v>954506</v>
      </c>
      <c r="BM142" s="742">
        <v>0</v>
      </c>
      <c r="BN142" s="742">
        <v>0</v>
      </c>
      <c r="BO142" s="742">
        <v>0</v>
      </c>
      <c r="BP142" s="742">
        <v>0</v>
      </c>
      <c r="BQ142" s="742">
        <v>0</v>
      </c>
      <c r="BR142" s="742">
        <v>0</v>
      </c>
      <c r="BS142" s="742">
        <v>0</v>
      </c>
      <c r="BT142" s="743">
        <v>0</v>
      </c>
      <c r="BU142" s="165"/>
    </row>
    <row r="143" spans="2:73" ht="15.75">
      <c r="B143" s="694" t="s">
        <v>209</v>
      </c>
      <c r="C143" s="694" t="s">
        <v>699</v>
      </c>
      <c r="D143" s="694" t="s">
        <v>740</v>
      </c>
      <c r="E143" s="694" t="s">
        <v>692</v>
      </c>
      <c r="F143" s="694" t="s">
        <v>29</v>
      </c>
      <c r="G143" s="694" t="s">
        <v>700</v>
      </c>
      <c r="H143" s="694">
        <v>2016</v>
      </c>
      <c r="I143" s="646" t="s">
        <v>584</v>
      </c>
      <c r="J143" s="646" t="s">
        <v>597</v>
      </c>
      <c r="K143" s="635"/>
      <c r="L143" s="741"/>
      <c r="M143" s="742"/>
      <c r="N143" s="742"/>
      <c r="O143" s="742"/>
      <c r="P143" s="742"/>
      <c r="Q143" s="742">
        <v>210</v>
      </c>
      <c r="R143" s="742">
        <v>210</v>
      </c>
      <c r="S143" s="742">
        <v>210</v>
      </c>
      <c r="T143" s="742">
        <v>210</v>
      </c>
      <c r="U143" s="742">
        <v>210</v>
      </c>
      <c r="V143" s="742">
        <v>210</v>
      </c>
      <c r="W143" s="742">
        <v>210</v>
      </c>
      <c r="X143" s="742">
        <v>210</v>
      </c>
      <c r="Y143" s="742">
        <v>210</v>
      </c>
      <c r="Z143" s="742">
        <v>210</v>
      </c>
      <c r="AA143" s="742">
        <v>210</v>
      </c>
      <c r="AB143" s="742">
        <v>210</v>
      </c>
      <c r="AC143" s="742">
        <v>210</v>
      </c>
      <c r="AD143" s="742">
        <v>210</v>
      </c>
      <c r="AE143" s="742">
        <v>210</v>
      </c>
      <c r="AF143" s="742">
        <v>210</v>
      </c>
      <c r="AG143" s="742">
        <v>210</v>
      </c>
      <c r="AH143" s="742">
        <v>210</v>
      </c>
      <c r="AI143" s="742">
        <v>191</v>
      </c>
      <c r="AJ143" s="742">
        <v>0</v>
      </c>
      <c r="AK143" s="742">
        <v>0</v>
      </c>
      <c r="AL143" s="742">
        <v>0</v>
      </c>
      <c r="AM143" s="742">
        <v>0</v>
      </c>
      <c r="AN143" s="742">
        <v>0</v>
      </c>
      <c r="AO143" s="743">
        <v>0</v>
      </c>
      <c r="AP143" s="635"/>
      <c r="AQ143" s="741"/>
      <c r="AR143" s="742"/>
      <c r="AS143" s="742"/>
      <c r="AT143" s="742"/>
      <c r="AU143" s="742"/>
      <c r="AV143" s="742">
        <v>709482</v>
      </c>
      <c r="AW143" s="742">
        <v>709482</v>
      </c>
      <c r="AX143" s="742">
        <v>709482</v>
      </c>
      <c r="AY143" s="742">
        <v>709482</v>
      </c>
      <c r="AZ143" s="742">
        <v>709482</v>
      </c>
      <c r="BA143" s="742">
        <v>709482</v>
      </c>
      <c r="BB143" s="742">
        <v>709482</v>
      </c>
      <c r="BC143" s="742">
        <v>709482</v>
      </c>
      <c r="BD143" s="742">
        <v>709482</v>
      </c>
      <c r="BE143" s="742">
        <v>709482</v>
      </c>
      <c r="BF143" s="742">
        <v>709482</v>
      </c>
      <c r="BG143" s="742">
        <v>709482</v>
      </c>
      <c r="BH143" s="742">
        <v>709482</v>
      </c>
      <c r="BI143" s="742">
        <v>709482</v>
      </c>
      <c r="BJ143" s="742">
        <v>709482</v>
      </c>
      <c r="BK143" s="742">
        <v>709482</v>
      </c>
      <c r="BL143" s="742">
        <v>709482</v>
      </c>
      <c r="BM143" s="742">
        <v>709482</v>
      </c>
      <c r="BN143" s="742">
        <v>692723</v>
      </c>
      <c r="BO143" s="742">
        <v>0</v>
      </c>
      <c r="BP143" s="742">
        <v>0</v>
      </c>
      <c r="BQ143" s="742">
        <v>0</v>
      </c>
      <c r="BR143" s="742">
        <v>0</v>
      </c>
      <c r="BS143" s="742">
        <v>0</v>
      </c>
      <c r="BT143" s="743">
        <v>0</v>
      </c>
      <c r="BU143" s="165"/>
    </row>
    <row r="144" spans="2:73" ht="15.75">
      <c r="B144" s="694" t="s">
        <v>209</v>
      </c>
      <c r="C144" s="694" t="s">
        <v>699</v>
      </c>
      <c r="D144" s="694" t="s">
        <v>116</v>
      </c>
      <c r="E144" s="694" t="s">
        <v>692</v>
      </c>
      <c r="F144" s="694" t="s">
        <v>29</v>
      </c>
      <c r="G144" s="694" t="s">
        <v>700</v>
      </c>
      <c r="H144" s="694">
        <v>2016</v>
      </c>
      <c r="I144" s="646" t="s">
        <v>584</v>
      </c>
      <c r="J144" s="646" t="s">
        <v>597</v>
      </c>
      <c r="K144" s="635"/>
      <c r="L144" s="741"/>
      <c r="M144" s="742"/>
      <c r="N144" s="742"/>
      <c r="O144" s="742"/>
      <c r="P144" s="742"/>
      <c r="Q144" s="742">
        <v>3</v>
      </c>
      <c r="R144" s="742">
        <v>3</v>
      </c>
      <c r="S144" s="742">
        <v>3</v>
      </c>
      <c r="T144" s="742">
        <v>3</v>
      </c>
      <c r="U144" s="742">
        <v>3</v>
      </c>
      <c r="V144" s="742">
        <v>3</v>
      </c>
      <c r="W144" s="742">
        <v>3</v>
      </c>
      <c r="X144" s="742">
        <v>3</v>
      </c>
      <c r="Y144" s="742">
        <v>3</v>
      </c>
      <c r="Z144" s="742">
        <v>3</v>
      </c>
      <c r="AA144" s="742">
        <v>3</v>
      </c>
      <c r="AB144" s="742">
        <v>3</v>
      </c>
      <c r="AC144" s="742">
        <v>3</v>
      </c>
      <c r="AD144" s="742">
        <v>3</v>
      </c>
      <c r="AE144" s="742">
        <v>3</v>
      </c>
      <c r="AF144" s="742">
        <v>3</v>
      </c>
      <c r="AG144" s="742">
        <v>3</v>
      </c>
      <c r="AH144" s="742">
        <v>3</v>
      </c>
      <c r="AI144" s="742">
        <v>3</v>
      </c>
      <c r="AJ144" s="742">
        <v>3</v>
      </c>
      <c r="AK144" s="742">
        <v>3</v>
      </c>
      <c r="AL144" s="742">
        <v>3</v>
      </c>
      <c r="AM144" s="742">
        <v>3</v>
      </c>
      <c r="AN144" s="742">
        <v>0</v>
      </c>
      <c r="AO144" s="743">
        <v>0</v>
      </c>
      <c r="AP144" s="635"/>
      <c r="AQ144" s="741"/>
      <c r="AR144" s="742"/>
      <c r="AS144" s="742"/>
      <c r="AT144" s="742"/>
      <c r="AU144" s="742"/>
      <c r="AV144" s="742">
        <v>9213</v>
      </c>
      <c r="AW144" s="742">
        <v>9213</v>
      </c>
      <c r="AX144" s="742">
        <v>9213</v>
      </c>
      <c r="AY144" s="742">
        <v>9213</v>
      </c>
      <c r="AZ144" s="742">
        <v>9213</v>
      </c>
      <c r="BA144" s="742">
        <v>9213</v>
      </c>
      <c r="BB144" s="742">
        <v>9213</v>
      </c>
      <c r="BC144" s="742">
        <v>9213</v>
      </c>
      <c r="BD144" s="742">
        <v>9213</v>
      </c>
      <c r="BE144" s="742">
        <v>9213</v>
      </c>
      <c r="BF144" s="742">
        <v>9213</v>
      </c>
      <c r="BG144" s="742">
        <v>9213</v>
      </c>
      <c r="BH144" s="742">
        <v>9213</v>
      </c>
      <c r="BI144" s="742">
        <v>9213</v>
      </c>
      <c r="BJ144" s="742">
        <v>9213</v>
      </c>
      <c r="BK144" s="742">
        <v>9213</v>
      </c>
      <c r="BL144" s="742">
        <v>9213</v>
      </c>
      <c r="BM144" s="742">
        <v>9213</v>
      </c>
      <c r="BN144" s="742">
        <v>9213</v>
      </c>
      <c r="BO144" s="742">
        <v>9213</v>
      </c>
      <c r="BP144" s="742">
        <v>9213</v>
      </c>
      <c r="BQ144" s="742">
        <v>9213</v>
      </c>
      <c r="BR144" s="742">
        <v>9213</v>
      </c>
      <c r="BS144" s="742">
        <v>0</v>
      </c>
      <c r="BT144" s="743">
        <v>0</v>
      </c>
      <c r="BU144" s="165"/>
    </row>
    <row r="145" spans="2:73" ht="15.75">
      <c r="B145" s="694" t="s">
        <v>209</v>
      </c>
      <c r="C145" s="694" t="s">
        <v>699</v>
      </c>
      <c r="D145" s="694" t="s">
        <v>117</v>
      </c>
      <c r="E145" s="694" t="s">
        <v>692</v>
      </c>
      <c r="F145" s="694" t="s">
        <v>29</v>
      </c>
      <c r="G145" s="694" t="s">
        <v>700</v>
      </c>
      <c r="H145" s="694">
        <v>2016</v>
      </c>
      <c r="I145" s="646" t="s">
        <v>584</v>
      </c>
      <c r="J145" s="646" t="s">
        <v>597</v>
      </c>
      <c r="K145" s="635"/>
      <c r="L145" s="741"/>
      <c r="M145" s="742"/>
      <c r="N145" s="742"/>
      <c r="O145" s="742"/>
      <c r="P145" s="742"/>
      <c r="Q145" s="742">
        <v>11</v>
      </c>
      <c r="R145" s="742">
        <v>11</v>
      </c>
      <c r="S145" s="742">
        <v>11</v>
      </c>
      <c r="T145" s="742">
        <v>11</v>
      </c>
      <c r="U145" s="742">
        <v>11</v>
      </c>
      <c r="V145" s="742">
        <v>11</v>
      </c>
      <c r="W145" s="742">
        <v>11</v>
      </c>
      <c r="X145" s="742">
        <v>11</v>
      </c>
      <c r="Y145" s="742">
        <v>11</v>
      </c>
      <c r="Z145" s="742">
        <v>10</v>
      </c>
      <c r="AA145" s="742">
        <v>5</v>
      </c>
      <c r="AB145" s="742">
        <v>5</v>
      </c>
      <c r="AC145" s="742">
        <v>5</v>
      </c>
      <c r="AD145" s="742">
        <v>5</v>
      </c>
      <c r="AE145" s="742">
        <v>5</v>
      </c>
      <c r="AF145" s="742">
        <v>5</v>
      </c>
      <c r="AG145" s="742">
        <v>5</v>
      </c>
      <c r="AH145" s="742">
        <v>5</v>
      </c>
      <c r="AI145" s="742">
        <v>5</v>
      </c>
      <c r="AJ145" s="742">
        <v>5</v>
      </c>
      <c r="AK145" s="742">
        <v>0</v>
      </c>
      <c r="AL145" s="742">
        <v>0</v>
      </c>
      <c r="AM145" s="742">
        <v>0</v>
      </c>
      <c r="AN145" s="742">
        <v>0</v>
      </c>
      <c r="AO145" s="743">
        <v>0</v>
      </c>
      <c r="AP145" s="635"/>
      <c r="AQ145" s="741"/>
      <c r="AR145" s="742"/>
      <c r="AS145" s="742"/>
      <c r="AT145" s="742"/>
      <c r="AU145" s="742"/>
      <c r="AV145" s="742">
        <v>89092</v>
      </c>
      <c r="AW145" s="742">
        <v>89092</v>
      </c>
      <c r="AX145" s="742">
        <v>89092</v>
      </c>
      <c r="AY145" s="742">
        <v>89092</v>
      </c>
      <c r="AZ145" s="742">
        <v>89092</v>
      </c>
      <c r="BA145" s="742">
        <v>89092</v>
      </c>
      <c r="BB145" s="742">
        <v>89092</v>
      </c>
      <c r="BC145" s="742">
        <v>89092</v>
      </c>
      <c r="BD145" s="742">
        <v>89092</v>
      </c>
      <c r="BE145" s="742">
        <v>78459</v>
      </c>
      <c r="BF145" s="742">
        <v>70782</v>
      </c>
      <c r="BG145" s="742">
        <v>70782</v>
      </c>
      <c r="BH145" s="742">
        <v>69323</v>
      </c>
      <c r="BI145" s="742">
        <v>69323</v>
      </c>
      <c r="BJ145" s="742">
        <v>69323</v>
      </c>
      <c r="BK145" s="742">
        <v>69219</v>
      </c>
      <c r="BL145" s="742">
        <v>69219</v>
      </c>
      <c r="BM145" s="742">
        <v>69219</v>
      </c>
      <c r="BN145" s="742">
        <v>69219</v>
      </c>
      <c r="BO145" s="742">
        <v>69219</v>
      </c>
      <c r="BP145" s="742">
        <v>0</v>
      </c>
      <c r="BQ145" s="742">
        <v>0</v>
      </c>
      <c r="BR145" s="742">
        <v>0</v>
      </c>
      <c r="BS145" s="742">
        <v>0</v>
      </c>
      <c r="BT145" s="743">
        <v>0</v>
      </c>
      <c r="BU145" s="165"/>
    </row>
    <row r="146" spans="2:73" ht="15.75">
      <c r="B146" s="694" t="s">
        <v>209</v>
      </c>
      <c r="C146" s="694" t="s">
        <v>702</v>
      </c>
      <c r="D146" s="694" t="s">
        <v>118</v>
      </c>
      <c r="E146" s="694" t="s">
        <v>692</v>
      </c>
      <c r="F146" s="694" t="s">
        <v>704</v>
      </c>
      <c r="G146" s="694" t="s">
        <v>700</v>
      </c>
      <c r="H146" s="694">
        <v>2016</v>
      </c>
      <c r="I146" s="646" t="s">
        <v>584</v>
      </c>
      <c r="J146" s="646" t="s">
        <v>597</v>
      </c>
      <c r="K146" s="635"/>
      <c r="L146" s="741"/>
      <c r="M146" s="742"/>
      <c r="N146" s="742"/>
      <c r="O146" s="742"/>
      <c r="P146" s="742"/>
      <c r="Q146" s="742">
        <v>2</v>
      </c>
      <c r="R146" s="742">
        <v>2</v>
      </c>
      <c r="S146" s="742">
        <v>2</v>
      </c>
      <c r="T146" s="742">
        <v>2</v>
      </c>
      <c r="U146" s="742">
        <v>2</v>
      </c>
      <c r="V146" s="742">
        <v>2</v>
      </c>
      <c r="W146" s="742">
        <v>2</v>
      </c>
      <c r="X146" s="742">
        <v>2</v>
      </c>
      <c r="Y146" s="742">
        <v>2</v>
      </c>
      <c r="Z146" s="742">
        <v>2</v>
      </c>
      <c r="AA146" s="742">
        <v>0</v>
      </c>
      <c r="AB146" s="742">
        <v>0</v>
      </c>
      <c r="AC146" s="742">
        <v>0</v>
      </c>
      <c r="AD146" s="742">
        <v>0</v>
      </c>
      <c r="AE146" s="742">
        <v>0</v>
      </c>
      <c r="AF146" s="742">
        <v>0</v>
      </c>
      <c r="AG146" s="742">
        <v>0</v>
      </c>
      <c r="AH146" s="742">
        <v>0</v>
      </c>
      <c r="AI146" s="742">
        <v>0</v>
      </c>
      <c r="AJ146" s="742">
        <v>0</v>
      </c>
      <c r="AK146" s="742">
        <v>0</v>
      </c>
      <c r="AL146" s="742">
        <v>0</v>
      </c>
      <c r="AM146" s="742">
        <v>0</v>
      </c>
      <c r="AN146" s="742">
        <v>0</v>
      </c>
      <c r="AO146" s="743">
        <v>0</v>
      </c>
      <c r="AP146" s="635"/>
      <c r="AQ146" s="741"/>
      <c r="AR146" s="742"/>
      <c r="AS146" s="742"/>
      <c r="AT146" s="742"/>
      <c r="AU146" s="742"/>
      <c r="AV146" s="742">
        <v>13143</v>
      </c>
      <c r="AW146" s="742">
        <v>13143</v>
      </c>
      <c r="AX146" s="742">
        <v>13143</v>
      </c>
      <c r="AY146" s="742">
        <v>13143</v>
      </c>
      <c r="AZ146" s="742">
        <v>13143</v>
      </c>
      <c r="BA146" s="742">
        <v>13143</v>
      </c>
      <c r="BB146" s="742">
        <v>13143</v>
      </c>
      <c r="BC146" s="742">
        <v>13143</v>
      </c>
      <c r="BD146" s="742">
        <v>13143</v>
      </c>
      <c r="BE146" s="742">
        <v>13143</v>
      </c>
      <c r="BF146" s="742">
        <v>3245</v>
      </c>
      <c r="BG146" s="742">
        <v>0</v>
      </c>
      <c r="BH146" s="742">
        <v>0</v>
      </c>
      <c r="BI146" s="742">
        <v>0</v>
      </c>
      <c r="BJ146" s="742">
        <v>0</v>
      </c>
      <c r="BK146" s="742">
        <v>0</v>
      </c>
      <c r="BL146" s="742">
        <v>0</v>
      </c>
      <c r="BM146" s="742">
        <v>0</v>
      </c>
      <c r="BN146" s="742">
        <v>0</v>
      </c>
      <c r="BO146" s="742">
        <v>0</v>
      </c>
      <c r="BP146" s="742">
        <v>0</v>
      </c>
      <c r="BQ146" s="742">
        <v>0</v>
      </c>
      <c r="BR146" s="742">
        <v>0</v>
      </c>
      <c r="BS146" s="742">
        <v>0</v>
      </c>
      <c r="BT146" s="743">
        <v>0</v>
      </c>
      <c r="BU146" s="165"/>
    </row>
    <row r="147" spans="2:73" ht="15.75">
      <c r="B147" s="694" t="s">
        <v>209</v>
      </c>
      <c r="C147" s="694" t="s">
        <v>702</v>
      </c>
      <c r="D147" s="694" t="s">
        <v>119</v>
      </c>
      <c r="E147" s="694" t="s">
        <v>692</v>
      </c>
      <c r="F147" s="694" t="s">
        <v>704</v>
      </c>
      <c r="G147" s="694" t="s">
        <v>700</v>
      </c>
      <c r="H147" s="694">
        <v>2016</v>
      </c>
      <c r="I147" s="646" t="s">
        <v>584</v>
      </c>
      <c r="J147" s="646" t="s">
        <v>597</v>
      </c>
      <c r="K147" s="635"/>
      <c r="L147" s="741"/>
      <c r="M147" s="742"/>
      <c r="N147" s="742"/>
      <c r="O147" s="742"/>
      <c r="P147" s="742"/>
      <c r="Q147" s="742">
        <v>140</v>
      </c>
      <c r="R147" s="742">
        <v>137</v>
      </c>
      <c r="S147" s="742">
        <v>137</v>
      </c>
      <c r="T147" s="742">
        <v>137</v>
      </c>
      <c r="U147" s="742">
        <v>137</v>
      </c>
      <c r="V147" s="742">
        <v>136</v>
      </c>
      <c r="W147" s="742">
        <v>136</v>
      </c>
      <c r="X147" s="742">
        <v>136</v>
      </c>
      <c r="Y147" s="742">
        <v>136</v>
      </c>
      <c r="Z147" s="742">
        <v>136</v>
      </c>
      <c r="AA147" s="742">
        <v>132</v>
      </c>
      <c r="AB147" s="742">
        <v>104</v>
      </c>
      <c r="AC147" s="742">
        <v>47</v>
      </c>
      <c r="AD147" s="742">
        <v>47</v>
      </c>
      <c r="AE147" s="742">
        <v>21</v>
      </c>
      <c r="AF147" s="742">
        <v>15</v>
      </c>
      <c r="AG147" s="742">
        <v>15</v>
      </c>
      <c r="AH147" s="742">
        <v>15</v>
      </c>
      <c r="AI147" s="742">
        <v>15</v>
      </c>
      <c r="AJ147" s="742">
        <v>15</v>
      </c>
      <c r="AK147" s="742">
        <v>0</v>
      </c>
      <c r="AL147" s="742">
        <v>0</v>
      </c>
      <c r="AM147" s="742">
        <v>0</v>
      </c>
      <c r="AN147" s="742">
        <v>0</v>
      </c>
      <c r="AO147" s="743">
        <v>0</v>
      </c>
      <c r="AP147" s="635"/>
      <c r="AQ147" s="741"/>
      <c r="AR147" s="742"/>
      <c r="AS147" s="742"/>
      <c r="AT147" s="742"/>
      <c r="AU147" s="742"/>
      <c r="AV147" s="742">
        <v>3695390</v>
      </c>
      <c r="AW147" s="742">
        <v>3676386</v>
      </c>
      <c r="AX147" s="742">
        <v>3676386</v>
      </c>
      <c r="AY147" s="742">
        <v>3676386</v>
      </c>
      <c r="AZ147" s="742">
        <v>3676386</v>
      </c>
      <c r="BA147" s="742">
        <v>3675209</v>
      </c>
      <c r="BB147" s="742">
        <v>3675209</v>
      </c>
      <c r="BC147" s="742">
        <v>3675209</v>
      </c>
      <c r="BD147" s="742">
        <v>3674505</v>
      </c>
      <c r="BE147" s="742">
        <v>3674505</v>
      </c>
      <c r="BF147" s="742">
        <v>3649743</v>
      </c>
      <c r="BG147" s="742">
        <v>3499293</v>
      </c>
      <c r="BH147" s="742">
        <v>612823</v>
      </c>
      <c r="BI147" s="742">
        <v>612823</v>
      </c>
      <c r="BJ147" s="742">
        <v>57052</v>
      </c>
      <c r="BK147" s="742">
        <v>11733</v>
      </c>
      <c r="BL147" s="742">
        <v>11733</v>
      </c>
      <c r="BM147" s="742">
        <v>11733</v>
      </c>
      <c r="BN147" s="742">
        <v>11733</v>
      </c>
      <c r="BO147" s="742">
        <v>11733</v>
      </c>
      <c r="BP147" s="742">
        <v>0</v>
      </c>
      <c r="BQ147" s="742">
        <v>0</v>
      </c>
      <c r="BR147" s="742">
        <v>0</v>
      </c>
      <c r="BS147" s="742">
        <v>0</v>
      </c>
      <c r="BT147" s="743">
        <v>0</v>
      </c>
      <c r="BU147" s="165"/>
    </row>
    <row r="148" spans="2:73" ht="15.75">
      <c r="B148" s="694"/>
      <c r="C148" s="694"/>
      <c r="D148" s="694"/>
      <c r="E148" s="694"/>
      <c r="F148" s="694"/>
      <c r="G148" s="694"/>
      <c r="H148" s="694"/>
      <c r="I148" s="646"/>
      <c r="J148" s="646"/>
      <c r="K148" s="635"/>
      <c r="L148" s="741"/>
      <c r="M148" s="742"/>
      <c r="N148" s="742"/>
      <c r="O148" s="742"/>
      <c r="P148" s="742"/>
      <c r="Q148" s="742"/>
      <c r="R148" s="742"/>
      <c r="S148" s="742"/>
      <c r="T148" s="742"/>
      <c r="U148" s="742"/>
      <c r="V148" s="742"/>
      <c r="W148" s="742"/>
      <c r="X148" s="742"/>
      <c r="Y148" s="742"/>
      <c r="Z148" s="742"/>
      <c r="AA148" s="742"/>
      <c r="AB148" s="742"/>
      <c r="AC148" s="742"/>
      <c r="AD148" s="742"/>
      <c r="AE148" s="742"/>
      <c r="AF148" s="742"/>
      <c r="AG148" s="742"/>
      <c r="AH148" s="742"/>
      <c r="AI148" s="742"/>
      <c r="AJ148" s="742"/>
      <c r="AK148" s="742"/>
      <c r="AL148" s="742"/>
      <c r="AM148" s="742"/>
      <c r="AN148" s="742"/>
      <c r="AO148" s="743"/>
      <c r="AP148" s="635"/>
      <c r="AQ148" s="741"/>
      <c r="AR148" s="742"/>
      <c r="AS148" s="742"/>
      <c r="AT148" s="742"/>
      <c r="AU148" s="742"/>
      <c r="AV148" s="742"/>
      <c r="AW148" s="742"/>
      <c r="AX148" s="742"/>
      <c r="AY148" s="742"/>
      <c r="AZ148" s="742"/>
      <c r="BA148" s="742"/>
      <c r="BB148" s="742"/>
      <c r="BC148" s="742"/>
      <c r="BD148" s="742"/>
      <c r="BE148" s="742"/>
      <c r="BF148" s="742"/>
      <c r="BG148" s="742"/>
      <c r="BH148" s="742"/>
      <c r="BI148" s="742"/>
      <c r="BJ148" s="742"/>
      <c r="BK148" s="742"/>
      <c r="BL148" s="742"/>
      <c r="BM148" s="742"/>
      <c r="BN148" s="742"/>
      <c r="BO148" s="742"/>
      <c r="BP148" s="742"/>
      <c r="BQ148" s="742"/>
      <c r="BR148" s="742"/>
      <c r="BS148" s="742"/>
      <c r="BT148" s="743"/>
      <c r="BU148" s="165"/>
    </row>
    <row r="149" spans="2:73" ht="15.75">
      <c r="B149" s="694"/>
      <c r="C149" s="694"/>
      <c r="D149" s="694"/>
      <c r="E149" s="694"/>
      <c r="F149" s="694"/>
      <c r="G149" s="694"/>
      <c r="H149" s="694"/>
      <c r="I149" s="646"/>
      <c r="J149" s="646"/>
      <c r="K149" s="635"/>
      <c r="L149" s="741"/>
      <c r="M149" s="742"/>
      <c r="N149" s="742"/>
      <c r="O149" s="742"/>
      <c r="P149" s="742"/>
      <c r="Q149" s="742"/>
      <c r="R149" s="742"/>
      <c r="S149" s="742"/>
      <c r="T149" s="742"/>
      <c r="U149" s="742"/>
      <c r="V149" s="742"/>
      <c r="W149" s="742"/>
      <c r="X149" s="742"/>
      <c r="Y149" s="742"/>
      <c r="Z149" s="742"/>
      <c r="AA149" s="742"/>
      <c r="AB149" s="742"/>
      <c r="AC149" s="742"/>
      <c r="AD149" s="742"/>
      <c r="AE149" s="742"/>
      <c r="AF149" s="742"/>
      <c r="AG149" s="742"/>
      <c r="AH149" s="742"/>
      <c r="AI149" s="742"/>
      <c r="AJ149" s="742"/>
      <c r="AK149" s="742"/>
      <c r="AL149" s="742"/>
      <c r="AM149" s="742"/>
      <c r="AN149" s="742"/>
      <c r="AO149" s="743"/>
      <c r="AP149" s="635"/>
      <c r="AQ149" s="741"/>
      <c r="AR149" s="742"/>
      <c r="AS149" s="742"/>
      <c r="AT149" s="742"/>
      <c r="AU149" s="742"/>
      <c r="AV149" s="742"/>
      <c r="AW149" s="742"/>
      <c r="AX149" s="742"/>
      <c r="AY149" s="742"/>
      <c r="AZ149" s="742"/>
      <c r="BA149" s="742"/>
      <c r="BB149" s="742"/>
      <c r="BC149" s="742"/>
      <c r="BD149" s="742"/>
      <c r="BE149" s="742"/>
      <c r="BF149" s="742"/>
      <c r="BG149" s="742"/>
      <c r="BH149" s="742"/>
      <c r="BI149" s="742"/>
      <c r="BJ149" s="742"/>
      <c r="BK149" s="742"/>
      <c r="BL149" s="742"/>
      <c r="BM149" s="742"/>
      <c r="BN149" s="742"/>
      <c r="BO149" s="742"/>
      <c r="BP149" s="742"/>
      <c r="BQ149" s="742"/>
      <c r="BR149" s="742"/>
      <c r="BS149" s="742"/>
      <c r="BT149" s="743"/>
      <c r="BU149" s="165"/>
    </row>
    <row r="150" spans="2:73" ht="15.75">
      <c r="B150" s="694"/>
      <c r="C150" s="694"/>
      <c r="D150" s="694"/>
      <c r="E150" s="694"/>
      <c r="F150" s="694"/>
      <c r="G150" s="694"/>
      <c r="H150" s="694"/>
      <c r="I150" s="646"/>
      <c r="J150" s="646"/>
      <c r="K150" s="635"/>
      <c r="L150" s="741"/>
      <c r="M150" s="742"/>
      <c r="N150" s="742"/>
      <c r="O150" s="742"/>
      <c r="P150" s="742"/>
      <c r="Q150" s="742"/>
      <c r="R150" s="742"/>
      <c r="S150" s="742"/>
      <c r="T150" s="742"/>
      <c r="U150" s="742"/>
      <c r="V150" s="742"/>
      <c r="W150" s="742"/>
      <c r="X150" s="742"/>
      <c r="Y150" s="742"/>
      <c r="Z150" s="742"/>
      <c r="AA150" s="742"/>
      <c r="AB150" s="742"/>
      <c r="AC150" s="742"/>
      <c r="AD150" s="742"/>
      <c r="AE150" s="742"/>
      <c r="AF150" s="742"/>
      <c r="AG150" s="742"/>
      <c r="AH150" s="742"/>
      <c r="AI150" s="742"/>
      <c r="AJ150" s="742"/>
      <c r="AK150" s="742"/>
      <c r="AL150" s="742"/>
      <c r="AM150" s="742"/>
      <c r="AN150" s="742"/>
      <c r="AO150" s="743"/>
      <c r="AP150" s="635"/>
      <c r="AQ150" s="741"/>
      <c r="AR150" s="742"/>
      <c r="AS150" s="742"/>
      <c r="AT150" s="742"/>
      <c r="AU150" s="742"/>
      <c r="AV150" s="742"/>
      <c r="AW150" s="742"/>
      <c r="AX150" s="742"/>
      <c r="AY150" s="742"/>
      <c r="AZ150" s="742"/>
      <c r="BA150" s="742"/>
      <c r="BB150" s="742"/>
      <c r="BC150" s="742"/>
      <c r="BD150" s="742"/>
      <c r="BE150" s="742"/>
      <c r="BF150" s="742"/>
      <c r="BG150" s="742"/>
      <c r="BH150" s="742"/>
      <c r="BI150" s="742"/>
      <c r="BJ150" s="742"/>
      <c r="BK150" s="742"/>
      <c r="BL150" s="742"/>
      <c r="BM150" s="742"/>
      <c r="BN150" s="742"/>
      <c r="BO150" s="742"/>
      <c r="BP150" s="742"/>
      <c r="BQ150" s="742"/>
      <c r="BR150" s="742"/>
      <c r="BS150" s="742"/>
      <c r="BT150" s="743"/>
      <c r="BU150" s="165"/>
    </row>
    <row r="151" spans="2:73" ht="15.75">
      <c r="B151" s="694"/>
      <c r="C151" s="694"/>
      <c r="D151" s="694"/>
      <c r="E151" s="694"/>
      <c r="F151" s="694"/>
      <c r="G151" s="694"/>
      <c r="H151" s="694"/>
      <c r="I151" s="646"/>
      <c r="J151" s="646"/>
      <c r="K151" s="635"/>
      <c r="L151" s="741"/>
      <c r="M151" s="742"/>
      <c r="N151" s="742"/>
      <c r="O151" s="742"/>
      <c r="P151" s="742"/>
      <c r="Q151" s="742"/>
      <c r="R151" s="742"/>
      <c r="S151" s="742"/>
      <c r="T151" s="742"/>
      <c r="U151" s="742"/>
      <c r="V151" s="742"/>
      <c r="W151" s="742"/>
      <c r="X151" s="742"/>
      <c r="Y151" s="742"/>
      <c r="Z151" s="742"/>
      <c r="AA151" s="742"/>
      <c r="AB151" s="742"/>
      <c r="AC151" s="742"/>
      <c r="AD151" s="742"/>
      <c r="AE151" s="742"/>
      <c r="AF151" s="742"/>
      <c r="AG151" s="742"/>
      <c r="AH151" s="742"/>
      <c r="AI151" s="742"/>
      <c r="AJ151" s="742"/>
      <c r="AK151" s="742"/>
      <c r="AL151" s="742"/>
      <c r="AM151" s="742"/>
      <c r="AN151" s="742"/>
      <c r="AO151" s="743"/>
      <c r="AP151" s="635"/>
      <c r="AQ151" s="741"/>
      <c r="AR151" s="742"/>
      <c r="AS151" s="742"/>
      <c r="AT151" s="742"/>
      <c r="AU151" s="742"/>
      <c r="AV151" s="742"/>
      <c r="AW151" s="742"/>
      <c r="AX151" s="742"/>
      <c r="AY151" s="742"/>
      <c r="AZ151" s="742"/>
      <c r="BA151" s="742"/>
      <c r="BB151" s="742"/>
      <c r="BC151" s="742"/>
      <c r="BD151" s="742"/>
      <c r="BE151" s="742"/>
      <c r="BF151" s="742"/>
      <c r="BG151" s="742"/>
      <c r="BH151" s="742"/>
      <c r="BI151" s="742"/>
      <c r="BJ151" s="742"/>
      <c r="BK151" s="742"/>
      <c r="BL151" s="742"/>
      <c r="BM151" s="742"/>
      <c r="BN151" s="742"/>
      <c r="BO151" s="742"/>
      <c r="BP151" s="742"/>
      <c r="BQ151" s="742"/>
      <c r="BR151" s="742"/>
      <c r="BS151" s="742"/>
      <c r="BT151" s="743"/>
      <c r="BU151" s="165"/>
    </row>
    <row r="152" spans="2:73" ht="15.75">
      <c r="B152" s="694"/>
      <c r="C152" s="694"/>
      <c r="D152" s="694"/>
      <c r="E152" s="694"/>
      <c r="F152" s="694"/>
      <c r="G152" s="694"/>
      <c r="H152" s="694"/>
      <c r="I152" s="646"/>
      <c r="J152" s="646"/>
      <c r="K152" s="635"/>
      <c r="L152" s="741"/>
      <c r="M152" s="742"/>
      <c r="N152" s="742"/>
      <c r="O152" s="742"/>
      <c r="P152" s="742"/>
      <c r="Q152" s="742"/>
      <c r="R152" s="742"/>
      <c r="S152" s="742"/>
      <c r="T152" s="742"/>
      <c r="U152" s="742"/>
      <c r="V152" s="742"/>
      <c r="W152" s="742"/>
      <c r="X152" s="742"/>
      <c r="Y152" s="742"/>
      <c r="Z152" s="742"/>
      <c r="AA152" s="742"/>
      <c r="AB152" s="742"/>
      <c r="AC152" s="742"/>
      <c r="AD152" s="742"/>
      <c r="AE152" s="742"/>
      <c r="AF152" s="742"/>
      <c r="AG152" s="742"/>
      <c r="AH152" s="742"/>
      <c r="AI152" s="742"/>
      <c r="AJ152" s="742"/>
      <c r="AK152" s="742"/>
      <c r="AL152" s="742"/>
      <c r="AM152" s="742"/>
      <c r="AN152" s="742"/>
      <c r="AO152" s="743"/>
      <c r="AP152" s="635"/>
      <c r="AQ152" s="741"/>
      <c r="AR152" s="742"/>
      <c r="AS152" s="742"/>
      <c r="AT152" s="742"/>
      <c r="AU152" s="742"/>
      <c r="AV152" s="742"/>
      <c r="AW152" s="742"/>
      <c r="AX152" s="742"/>
      <c r="AY152" s="742"/>
      <c r="AZ152" s="742"/>
      <c r="BA152" s="742"/>
      <c r="BB152" s="742"/>
      <c r="BC152" s="742"/>
      <c r="BD152" s="742"/>
      <c r="BE152" s="742"/>
      <c r="BF152" s="742"/>
      <c r="BG152" s="742"/>
      <c r="BH152" s="742"/>
      <c r="BI152" s="742"/>
      <c r="BJ152" s="742"/>
      <c r="BK152" s="742"/>
      <c r="BL152" s="742"/>
      <c r="BM152" s="742"/>
      <c r="BN152" s="742"/>
      <c r="BO152" s="742"/>
      <c r="BP152" s="742"/>
      <c r="BQ152" s="742"/>
      <c r="BR152" s="742"/>
      <c r="BS152" s="742"/>
      <c r="BT152" s="743"/>
      <c r="BU152" s="165"/>
    </row>
    <row r="153" spans="2:73" ht="15.75">
      <c r="B153" s="694"/>
      <c r="C153" s="694"/>
      <c r="D153" s="694"/>
      <c r="E153" s="694"/>
      <c r="F153" s="694"/>
      <c r="G153" s="694"/>
      <c r="H153" s="694"/>
      <c r="I153" s="646"/>
      <c r="J153" s="646"/>
      <c r="K153" s="635"/>
      <c r="L153" s="741"/>
      <c r="M153" s="742"/>
      <c r="N153" s="742"/>
      <c r="O153" s="742"/>
      <c r="P153" s="742"/>
      <c r="Q153" s="742"/>
      <c r="R153" s="742"/>
      <c r="S153" s="742"/>
      <c r="T153" s="742"/>
      <c r="U153" s="742"/>
      <c r="V153" s="742"/>
      <c r="W153" s="742"/>
      <c r="X153" s="742"/>
      <c r="Y153" s="742"/>
      <c r="Z153" s="742"/>
      <c r="AA153" s="742"/>
      <c r="AB153" s="742"/>
      <c r="AC153" s="742"/>
      <c r="AD153" s="742"/>
      <c r="AE153" s="742"/>
      <c r="AF153" s="742"/>
      <c r="AG153" s="742"/>
      <c r="AH153" s="742"/>
      <c r="AI153" s="742"/>
      <c r="AJ153" s="742"/>
      <c r="AK153" s="742"/>
      <c r="AL153" s="742"/>
      <c r="AM153" s="742"/>
      <c r="AN153" s="742"/>
      <c r="AO153" s="743"/>
      <c r="AP153" s="635"/>
      <c r="AQ153" s="741"/>
      <c r="AR153" s="742"/>
      <c r="AS153" s="742"/>
      <c r="AT153" s="742"/>
      <c r="AU153" s="742"/>
      <c r="AV153" s="742"/>
      <c r="AW153" s="742"/>
      <c r="AX153" s="742"/>
      <c r="AY153" s="742"/>
      <c r="AZ153" s="742"/>
      <c r="BA153" s="742"/>
      <c r="BB153" s="742"/>
      <c r="BC153" s="742"/>
      <c r="BD153" s="742"/>
      <c r="BE153" s="742"/>
      <c r="BF153" s="742"/>
      <c r="BG153" s="742"/>
      <c r="BH153" s="742"/>
      <c r="BI153" s="742"/>
      <c r="BJ153" s="742"/>
      <c r="BK153" s="742"/>
      <c r="BL153" s="742"/>
      <c r="BM153" s="742"/>
      <c r="BN153" s="742"/>
      <c r="BO153" s="742"/>
      <c r="BP153" s="742"/>
      <c r="BQ153" s="742"/>
      <c r="BR153" s="742"/>
      <c r="BS153" s="742"/>
      <c r="BT153" s="743"/>
      <c r="BU153" s="165"/>
    </row>
    <row r="154" spans="2:73" ht="15.75">
      <c r="B154" s="694"/>
      <c r="C154" s="694"/>
      <c r="D154" s="694"/>
      <c r="E154" s="694"/>
      <c r="F154" s="694"/>
      <c r="G154" s="694"/>
      <c r="H154" s="694"/>
      <c r="I154" s="646"/>
      <c r="J154" s="646"/>
      <c r="K154" s="635"/>
      <c r="L154" s="741"/>
      <c r="M154" s="742"/>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c r="AK154" s="742"/>
      <c r="AL154" s="742"/>
      <c r="AM154" s="742"/>
      <c r="AN154" s="742"/>
      <c r="AO154" s="743"/>
      <c r="AP154" s="635"/>
      <c r="AQ154" s="741"/>
      <c r="AR154" s="742"/>
      <c r="AS154" s="742"/>
      <c r="AT154" s="742"/>
      <c r="AU154" s="742"/>
      <c r="AV154" s="742"/>
      <c r="AW154" s="742"/>
      <c r="AX154" s="742"/>
      <c r="AY154" s="742"/>
      <c r="AZ154" s="742"/>
      <c r="BA154" s="742"/>
      <c r="BB154" s="742"/>
      <c r="BC154" s="742"/>
      <c r="BD154" s="742"/>
      <c r="BE154" s="742"/>
      <c r="BF154" s="742"/>
      <c r="BG154" s="742"/>
      <c r="BH154" s="742"/>
      <c r="BI154" s="742"/>
      <c r="BJ154" s="742"/>
      <c r="BK154" s="742"/>
      <c r="BL154" s="742"/>
      <c r="BM154" s="742"/>
      <c r="BN154" s="742"/>
      <c r="BO154" s="742"/>
      <c r="BP154" s="742"/>
      <c r="BQ154" s="742"/>
      <c r="BR154" s="742"/>
      <c r="BS154" s="742"/>
      <c r="BT154" s="743"/>
      <c r="BU154" s="165"/>
    </row>
    <row r="155" spans="2:73" ht="15.75">
      <c r="B155" s="694"/>
      <c r="C155" s="694"/>
      <c r="D155" s="694"/>
      <c r="E155" s="694"/>
      <c r="F155" s="694"/>
      <c r="G155" s="694"/>
      <c r="H155" s="694"/>
      <c r="I155" s="646"/>
      <c r="J155" s="646"/>
      <c r="K155" s="635"/>
      <c r="L155" s="741"/>
      <c r="M155" s="742"/>
      <c r="N155" s="742"/>
      <c r="O155" s="742"/>
      <c r="P155" s="742"/>
      <c r="Q155" s="742"/>
      <c r="R155" s="742"/>
      <c r="S155" s="742"/>
      <c r="T155" s="742"/>
      <c r="U155" s="742"/>
      <c r="V155" s="742"/>
      <c r="W155" s="742"/>
      <c r="X155" s="742"/>
      <c r="Y155" s="742"/>
      <c r="Z155" s="742"/>
      <c r="AA155" s="742"/>
      <c r="AB155" s="742"/>
      <c r="AC155" s="742"/>
      <c r="AD155" s="742"/>
      <c r="AE155" s="742"/>
      <c r="AF155" s="742"/>
      <c r="AG155" s="742"/>
      <c r="AH155" s="742"/>
      <c r="AI155" s="742"/>
      <c r="AJ155" s="742"/>
      <c r="AK155" s="742"/>
      <c r="AL155" s="742"/>
      <c r="AM155" s="742"/>
      <c r="AN155" s="742"/>
      <c r="AO155" s="743"/>
      <c r="AP155" s="635"/>
      <c r="AQ155" s="741"/>
      <c r="AR155" s="742"/>
      <c r="AS155" s="742"/>
      <c r="AT155" s="742"/>
      <c r="AU155" s="742"/>
      <c r="AV155" s="742"/>
      <c r="AW155" s="742"/>
      <c r="AX155" s="742"/>
      <c r="AY155" s="742"/>
      <c r="AZ155" s="742"/>
      <c r="BA155" s="742"/>
      <c r="BB155" s="742"/>
      <c r="BC155" s="742"/>
      <c r="BD155" s="742"/>
      <c r="BE155" s="742"/>
      <c r="BF155" s="742"/>
      <c r="BG155" s="742"/>
      <c r="BH155" s="742"/>
      <c r="BI155" s="742"/>
      <c r="BJ155" s="742"/>
      <c r="BK155" s="742"/>
      <c r="BL155" s="742"/>
      <c r="BM155" s="742"/>
      <c r="BN155" s="742"/>
      <c r="BO155" s="742"/>
      <c r="BP155" s="742"/>
      <c r="BQ155" s="742"/>
      <c r="BR155" s="742"/>
      <c r="BS155" s="742"/>
      <c r="BT155" s="743"/>
      <c r="BU155" s="165"/>
    </row>
    <row r="156" spans="2:73" ht="15.75">
      <c r="B156" s="694"/>
      <c r="C156" s="694"/>
      <c r="D156" s="694"/>
      <c r="E156" s="694"/>
      <c r="F156" s="694"/>
      <c r="G156" s="694"/>
      <c r="H156" s="694"/>
      <c r="I156" s="646"/>
      <c r="J156" s="646"/>
      <c r="K156" s="635"/>
      <c r="L156" s="741"/>
      <c r="M156" s="742"/>
      <c r="N156" s="742"/>
      <c r="O156" s="742"/>
      <c r="P156" s="742"/>
      <c r="Q156" s="742"/>
      <c r="R156" s="742"/>
      <c r="S156" s="742"/>
      <c r="T156" s="742"/>
      <c r="U156" s="742"/>
      <c r="V156" s="742"/>
      <c r="W156" s="742"/>
      <c r="X156" s="742"/>
      <c r="Y156" s="742"/>
      <c r="Z156" s="742"/>
      <c r="AA156" s="742"/>
      <c r="AB156" s="742"/>
      <c r="AC156" s="742"/>
      <c r="AD156" s="742"/>
      <c r="AE156" s="742"/>
      <c r="AF156" s="742"/>
      <c r="AG156" s="742"/>
      <c r="AH156" s="742"/>
      <c r="AI156" s="742"/>
      <c r="AJ156" s="742"/>
      <c r="AK156" s="742"/>
      <c r="AL156" s="742"/>
      <c r="AM156" s="742"/>
      <c r="AN156" s="742"/>
      <c r="AO156" s="743"/>
      <c r="AP156" s="635"/>
      <c r="AQ156" s="741"/>
      <c r="AR156" s="742"/>
      <c r="AS156" s="742"/>
      <c r="AT156" s="742"/>
      <c r="AU156" s="742"/>
      <c r="AV156" s="742"/>
      <c r="AW156" s="742"/>
      <c r="AX156" s="742"/>
      <c r="AY156" s="742"/>
      <c r="AZ156" s="742"/>
      <c r="BA156" s="742"/>
      <c r="BB156" s="742"/>
      <c r="BC156" s="742"/>
      <c r="BD156" s="742"/>
      <c r="BE156" s="742"/>
      <c r="BF156" s="742"/>
      <c r="BG156" s="742"/>
      <c r="BH156" s="742"/>
      <c r="BI156" s="742"/>
      <c r="BJ156" s="742"/>
      <c r="BK156" s="742"/>
      <c r="BL156" s="742"/>
      <c r="BM156" s="742"/>
      <c r="BN156" s="742"/>
      <c r="BO156" s="742"/>
      <c r="BP156" s="742"/>
      <c r="BQ156" s="742"/>
      <c r="BR156" s="742"/>
      <c r="BS156" s="742"/>
      <c r="BT156" s="743"/>
      <c r="BU156" s="165"/>
    </row>
    <row r="157" spans="2:73" ht="15.75">
      <c r="B157" s="694"/>
      <c r="C157" s="694"/>
      <c r="D157" s="694"/>
      <c r="E157" s="694"/>
      <c r="F157" s="694"/>
      <c r="G157" s="694"/>
      <c r="H157" s="694"/>
      <c r="I157" s="646"/>
      <c r="J157" s="646"/>
      <c r="K157" s="635"/>
      <c r="L157" s="741"/>
      <c r="M157" s="742"/>
      <c r="N157" s="742"/>
      <c r="O157" s="742"/>
      <c r="P157" s="742"/>
      <c r="Q157" s="742"/>
      <c r="R157" s="742"/>
      <c r="S157" s="742"/>
      <c r="T157" s="742"/>
      <c r="U157" s="742"/>
      <c r="V157" s="742"/>
      <c r="W157" s="742"/>
      <c r="X157" s="742"/>
      <c r="Y157" s="742"/>
      <c r="Z157" s="742"/>
      <c r="AA157" s="742"/>
      <c r="AB157" s="742"/>
      <c r="AC157" s="742"/>
      <c r="AD157" s="742"/>
      <c r="AE157" s="742"/>
      <c r="AF157" s="742"/>
      <c r="AG157" s="742"/>
      <c r="AH157" s="742"/>
      <c r="AI157" s="742"/>
      <c r="AJ157" s="742"/>
      <c r="AK157" s="742"/>
      <c r="AL157" s="742"/>
      <c r="AM157" s="742"/>
      <c r="AN157" s="742"/>
      <c r="AO157" s="743"/>
      <c r="AP157" s="635"/>
      <c r="AQ157" s="741"/>
      <c r="AR157" s="742"/>
      <c r="AS157" s="742"/>
      <c r="AT157" s="742"/>
      <c r="AU157" s="742"/>
      <c r="AV157" s="742"/>
      <c r="AW157" s="742"/>
      <c r="AX157" s="742"/>
      <c r="AY157" s="742"/>
      <c r="AZ157" s="742"/>
      <c r="BA157" s="742"/>
      <c r="BB157" s="742"/>
      <c r="BC157" s="742"/>
      <c r="BD157" s="742"/>
      <c r="BE157" s="742"/>
      <c r="BF157" s="742"/>
      <c r="BG157" s="742"/>
      <c r="BH157" s="742"/>
      <c r="BI157" s="742"/>
      <c r="BJ157" s="742"/>
      <c r="BK157" s="742"/>
      <c r="BL157" s="742"/>
      <c r="BM157" s="742"/>
      <c r="BN157" s="742"/>
      <c r="BO157" s="742"/>
      <c r="BP157" s="742"/>
      <c r="BQ157" s="742"/>
      <c r="BR157" s="742"/>
      <c r="BS157" s="742"/>
      <c r="BT157" s="743"/>
      <c r="BU157" s="165"/>
    </row>
    <row r="158" spans="2:73" ht="15.75">
      <c r="B158" s="694"/>
      <c r="C158" s="694"/>
      <c r="D158" s="694"/>
      <c r="E158" s="694"/>
      <c r="F158" s="694"/>
      <c r="G158" s="694"/>
      <c r="H158" s="694"/>
      <c r="I158" s="646"/>
      <c r="J158" s="646"/>
      <c r="K158" s="635"/>
      <c r="L158" s="741"/>
      <c r="M158" s="742"/>
      <c r="N158" s="742"/>
      <c r="O158" s="742"/>
      <c r="P158" s="742"/>
      <c r="Q158" s="742"/>
      <c r="R158" s="742"/>
      <c r="S158" s="742"/>
      <c r="T158" s="742"/>
      <c r="U158" s="742"/>
      <c r="V158" s="742"/>
      <c r="W158" s="742"/>
      <c r="X158" s="742"/>
      <c r="Y158" s="742"/>
      <c r="Z158" s="742"/>
      <c r="AA158" s="742"/>
      <c r="AB158" s="742"/>
      <c r="AC158" s="742"/>
      <c r="AD158" s="742"/>
      <c r="AE158" s="742"/>
      <c r="AF158" s="742"/>
      <c r="AG158" s="742"/>
      <c r="AH158" s="742"/>
      <c r="AI158" s="742"/>
      <c r="AJ158" s="742"/>
      <c r="AK158" s="742"/>
      <c r="AL158" s="742"/>
      <c r="AM158" s="742"/>
      <c r="AN158" s="742"/>
      <c r="AO158" s="743"/>
      <c r="AP158" s="635"/>
      <c r="AQ158" s="741"/>
      <c r="AR158" s="742"/>
      <c r="AS158" s="742"/>
      <c r="AT158" s="742"/>
      <c r="AU158" s="742"/>
      <c r="AV158" s="742"/>
      <c r="AW158" s="742"/>
      <c r="AX158" s="742"/>
      <c r="AY158" s="742"/>
      <c r="AZ158" s="742"/>
      <c r="BA158" s="742"/>
      <c r="BB158" s="742"/>
      <c r="BC158" s="742"/>
      <c r="BD158" s="742"/>
      <c r="BE158" s="742"/>
      <c r="BF158" s="742"/>
      <c r="BG158" s="742"/>
      <c r="BH158" s="742"/>
      <c r="BI158" s="742"/>
      <c r="BJ158" s="742"/>
      <c r="BK158" s="742"/>
      <c r="BL158" s="742"/>
      <c r="BM158" s="742"/>
      <c r="BN158" s="742"/>
      <c r="BO158" s="742"/>
      <c r="BP158" s="742"/>
      <c r="BQ158" s="742"/>
      <c r="BR158" s="742"/>
      <c r="BS158" s="742"/>
      <c r="BT158" s="743"/>
      <c r="BU158" s="165"/>
    </row>
    <row r="159" spans="2:73" ht="15.75">
      <c r="B159" s="694"/>
      <c r="C159" s="694"/>
      <c r="D159" s="694"/>
      <c r="E159" s="694"/>
      <c r="F159" s="694"/>
      <c r="G159" s="694"/>
      <c r="H159" s="694"/>
      <c r="I159" s="646"/>
      <c r="J159" s="646"/>
      <c r="K159" s="635"/>
      <c r="L159" s="741"/>
      <c r="M159" s="742"/>
      <c r="N159" s="742"/>
      <c r="O159" s="742"/>
      <c r="P159" s="742"/>
      <c r="Q159" s="742"/>
      <c r="R159" s="742"/>
      <c r="S159" s="742"/>
      <c r="T159" s="742"/>
      <c r="U159" s="742"/>
      <c r="V159" s="742"/>
      <c r="W159" s="742"/>
      <c r="X159" s="742"/>
      <c r="Y159" s="742"/>
      <c r="Z159" s="742"/>
      <c r="AA159" s="742"/>
      <c r="AB159" s="742"/>
      <c r="AC159" s="742"/>
      <c r="AD159" s="742"/>
      <c r="AE159" s="742"/>
      <c r="AF159" s="742"/>
      <c r="AG159" s="742"/>
      <c r="AH159" s="742"/>
      <c r="AI159" s="742"/>
      <c r="AJ159" s="742"/>
      <c r="AK159" s="742"/>
      <c r="AL159" s="742"/>
      <c r="AM159" s="742"/>
      <c r="AN159" s="742"/>
      <c r="AO159" s="743"/>
      <c r="AP159" s="635"/>
      <c r="AQ159" s="741"/>
      <c r="AR159" s="742"/>
      <c r="AS159" s="742"/>
      <c r="AT159" s="742"/>
      <c r="AU159" s="742"/>
      <c r="AV159" s="742"/>
      <c r="AW159" s="742"/>
      <c r="AX159" s="742"/>
      <c r="AY159" s="742"/>
      <c r="AZ159" s="742"/>
      <c r="BA159" s="742"/>
      <c r="BB159" s="742"/>
      <c r="BC159" s="742"/>
      <c r="BD159" s="742"/>
      <c r="BE159" s="742"/>
      <c r="BF159" s="742"/>
      <c r="BG159" s="742"/>
      <c r="BH159" s="742"/>
      <c r="BI159" s="742"/>
      <c r="BJ159" s="742"/>
      <c r="BK159" s="742"/>
      <c r="BL159" s="742"/>
      <c r="BM159" s="742"/>
      <c r="BN159" s="742"/>
      <c r="BO159" s="742"/>
      <c r="BP159" s="742"/>
      <c r="BQ159" s="742"/>
      <c r="BR159" s="742"/>
      <c r="BS159" s="742"/>
      <c r="BT159" s="743"/>
      <c r="BU159" s="165"/>
    </row>
    <row r="160" spans="2:73" ht="15.75">
      <c r="B160" s="694"/>
      <c r="C160" s="694"/>
      <c r="D160" s="694"/>
      <c r="E160" s="694"/>
      <c r="F160" s="694"/>
      <c r="G160" s="694"/>
      <c r="H160" s="694"/>
      <c r="I160" s="646"/>
      <c r="J160" s="646"/>
      <c r="K160" s="635"/>
      <c r="L160" s="741"/>
      <c r="M160" s="742"/>
      <c r="N160" s="742"/>
      <c r="O160" s="742"/>
      <c r="P160" s="742"/>
      <c r="Q160" s="742"/>
      <c r="R160" s="742"/>
      <c r="S160" s="742"/>
      <c r="T160" s="742"/>
      <c r="U160" s="742"/>
      <c r="V160" s="742"/>
      <c r="W160" s="742"/>
      <c r="X160" s="742"/>
      <c r="Y160" s="742"/>
      <c r="Z160" s="742"/>
      <c r="AA160" s="742"/>
      <c r="AB160" s="742"/>
      <c r="AC160" s="742"/>
      <c r="AD160" s="742"/>
      <c r="AE160" s="742"/>
      <c r="AF160" s="742"/>
      <c r="AG160" s="742"/>
      <c r="AH160" s="742"/>
      <c r="AI160" s="742"/>
      <c r="AJ160" s="742"/>
      <c r="AK160" s="742"/>
      <c r="AL160" s="742"/>
      <c r="AM160" s="742"/>
      <c r="AN160" s="742"/>
      <c r="AO160" s="743"/>
      <c r="AP160" s="635"/>
      <c r="AQ160" s="741"/>
      <c r="AR160" s="742"/>
      <c r="AS160" s="742"/>
      <c r="AT160" s="742"/>
      <c r="AU160" s="742"/>
      <c r="AV160" s="742"/>
      <c r="AW160" s="742"/>
      <c r="AX160" s="742"/>
      <c r="AY160" s="742"/>
      <c r="AZ160" s="742"/>
      <c r="BA160" s="742"/>
      <c r="BB160" s="742"/>
      <c r="BC160" s="742"/>
      <c r="BD160" s="742"/>
      <c r="BE160" s="742"/>
      <c r="BF160" s="742"/>
      <c r="BG160" s="742"/>
      <c r="BH160" s="742"/>
      <c r="BI160" s="742"/>
      <c r="BJ160" s="742"/>
      <c r="BK160" s="742"/>
      <c r="BL160" s="742"/>
      <c r="BM160" s="742"/>
      <c r="BN160" s="742"/>
      <c r="BO160" s="742"/>
      <c r="BP160" s="742"/>
      <c r="BQ160" s="742"/>
      <c r="BR160" s="742"/>
      <c r="BS160" s="742"/>
      <c r="BT160" s="743"/>
      <c r="BU160" s="165"/>
    </row>
    <row r="161" spans="2:73" ht="15.75">
      <c r="B161" s="694"/>
      <c r="C161" s="694"/>
      <c r="D161" s="694"/>
      <c r="E161" s="694"/>
      <c r="F161" s="694"/>
      <c r="G161" s="694"/>
      <c r="H161" s="694"/>
      <c r="I161" s="646"/>
      <c r="J161" s="646"/>
      <c r="K161" s="635"/>
      <c r="L161" s="741"/>
      <c r="M161" s="742"/>
      <c r="N161" s="742"/>
      <c r="O161" s="742"/>
      <c r="P161" s="742"/>
      <c r="Q161" s="742"/>
      <c r="R161" s="742"/>
      <c r="S161" s="742"/>
      <c r="T161" s="742"/>
      <c r="U161" s="742"/>
      <c r="V161" s="742"/>
      <c r="W161" s="742"/>
      <c r="X161" s="742"/>
      <c r="Y161" s="742"/>
      <c r="Z161" s="742"/>
      <c r="AA161" s="742"/>
      <c r="AB161" s="742"/>
      <c r="AC161" s="742"/>
      <c r="AD161" s="742"/>
      <c r="AE161" s="742"/>
      <c r="AF161" s="742"/>
      <c r="AG161" s="742"/>
      <c r="AH161" s="742"/>
      <c r="AI161" s="742"/>
      <c r="AJ161" s="742"/>
      <c r="AK161" s="742"/>
      <c r="AL161" s="742"/>
      <c r="AM161" s="742"/>
      <c r="AN161" s="742"/>
      <c r="AO161" s="743"/>
      <c r="AP161" s="635"/>
      <c r="AQ161" s="741"/>
      <c r="AR161" s="742"/>
      <c r="AS161" s="742"/>
      <c r="AT161" s="742"/>
      <c r="AU161" s="742"/>
      <c r="AV161" s="742"/>
      <c r="AW161" s="742"/>
      <c r="AX161" s="742"/>
      <c r="AY161" s="742"/>
      <c r="AZ161" s="742"/>
      <c r="BA161" s="742"/>
      <c r="BB161" s="742"/>
      <c r="BC161" s="742"/>
      <c r="BD161" s="742"/>
      <c r="BE161" s="742"/>
      <c r="BF161" s="742"/>
      <c r="BG161" s="742"/>
      <c r="BH161" s="742"/>
      <c r="BI161" s="742"/>
      <c r="BJ161" s="742"/>
      <c r="BK161" s="742"/>
      <c r="BL161" s="742"/>
      <c r="BM161" s="742"/>
      <c r="BN161" s="742"/>
      <c r="BO161" s="742"/>
      <c r="BP161" s="742"/>
      <c r="BQ161" s="742"/>
      <c r="BR161" s="742"/>
      <c r="BS161" s="742"/>
      <c r="BT161" s="743"/>
      <c r="BU161" s="165"/>
    </row>
    <row r="162" spans="2:73" ht="15.75">
      <c r="B162" s="694"/>
      <c r="C162" s="694"/>
      <c r="D162" s="694"/>
      <c r="E162" s="694"/>
      <c r="F162" s="694"/>
      <c r="G162" s="694"/>
      <c r="H162" s="694"/>
      <c r="I162" s="646"/>
      <c r="J162" s="646"/>
      <c r="K162" s="635"/>
      <c r="L162" s="741"/>
      <c r="M162" s="742"/>
      <c r="N162" s="742"/>
      <c r="O162" s="742"/>
      <c r="P162" s="742"/>
      <c r="Q162" s="742"/>
      <c r="R162" s="742"/>
      <c r="S162" s="742"/>
      <c r="T162" s="742"/>
      <c r="U162" s="742"/>
      <c r="V162" s="742"/>
      <c r="W162" s="742"/>
      <c r="X162" s="742"/>
      <c r="Y162" s="742"/>
      <c r="Z162" s="742"/>
      <c r="AA162" s="742"/>
      <c r="AB162" s="742"/>
      <c r="AC162" s="742"/>
      <c r="AD162" s="742"/>
      <c r="AE162" s="742"/>
      <c r="AF162" s="742"/>
      <c r="AG162" s="742"/>
      <c r="AH162" s="742"/>
      <c r="AI162" s="742"/>
      <c r="AJ162" s="742"/>
      <c r="AK162" s="742"/>
      <c r="AL162" s="742"/>
      <c r="AM162" s="742"/>
      <c r="AN162" s="742"/>
      <c r="AO162" s="743"/>
      <c r="AP162" s="635"/>
      <c r="AQ162" s="741"/>
      <c r="AR162" s="742"/>
      <c r="AS162" s="742"/>
      <c r="AT162" s="742"/>
      <c r="AU162" s="742"/>
      <c r="AV162" s="742"/>
      <c r="AW162" s="742"/>
      <c r="AX162" s="742"/>
      <c r="AY162" s="742"/>
      <c r="AZ162" s="742"/>
      <c r="BA162" s="742"/>
      <c r="BB162" s="742"/>
      <c r="BC162" s="742"/>
      <c r="BD162" s="742"/>
      <c r="BE162" s="742"/>
      <c r="BF162" s="742"/>
      <c r="BG162" s="742"/>
      <c r="BH162" s="742"/>
      <c r="BI162" s="742"/>
      <c r="BJ162" s="742"/>
      <c r="BK162" s="742"/>
      <c r="BL162" s="742"/>
      <c r="BM162" s="742"/>
      <c r="BN162" s="742"/>
      <c r="BO162" s="742"/>
      <c r="BP162" s="742"/>
      <c r="BQ162" s="742"/>
      <c r="BR162" s="742"/>
      <c r="BS162" s="742"/>
      <c r="BT162" s="743"/>
      <c r="BU162" s="165"/>
    </row>
    <row r="163" spans="2:73" ht="15.75">
      <c r="B163" s="694"/>
      <c r="C163" s="694"/>
      <c r="D163" s="694"/>
      <c r="E163" s="694"/>
      <c r="F163" s="694"/>
      <c r="G163" s="694"/>
      <c r="H163" s="694"/>
      <c r="I163" s="646"/>
      <c r="J163" s="646"/>
      <c r="K163" s="635"/>
      <c r="L163" s="741"/>
      <c r="M163" s="742"/>
      <c r="N163" s="742"/>
      <c r="O163" s="742"/>
      <c r="P163" s="742"/>
      <c r="Q163" s="742"/>
      <c r="R163" s="742"/>
      <c r="S163" s="742"/>
      <c r="T163" s="742"/>
      <c r="U163" s="742"/>
      <c r="V163" s="742"/>
      <c r="W163" s="742"/>
      <c r="X163" s="742"/>
      <c r="Y163" s="742"/>
      <c r="Z163" s="742"/>
      <c r="AA163" s="742"/>
      <c r="AB163" s="742"/>
      <c r="AC163" s="742"/>
      <c r="AD163" s="742"/>
      <c r="AE163" s="742"/>
      <c r="AF163" s="742"/>
      <c r="AG163" s="742"/>
      <c r="AH163" s="742"/>
      <c r="AI163" s="742"/>
      <c r="AJ163" s="742"/>
      <c r="AK163" s="742"/>
      <c r="AL163" s="742"/>
      <c r="AM163" s="742"/>
      <c r="AN163" s="742"/>
      <c r="AO163" s="743"/>
      <c r="AP163" s="635"/>
      <c r="AQ163" s="741"/>
      <c r="AR163" s="742"/>
      <c r="AS163" s="742"/>
      <c r="AT163" s="742"/>
      <c r="AU163" s="742"/>
      <c r="AV163" s="742"/>
      <c r="AW163" s="742"/>
      <c r="AX163" s="742"/>
      <c r="AY163" s="742"/>
      <c r="AZ163" s="742"/>
      <c r="BA163" s="742"/>
      <c r="BB163" s="742"/>
      <c r="BC163" s="742"/>
      <c r="BD163" s="742"/>
      <c r="BE163" s="742"/>
      <c r="BF163" s="742"/>
      <c r="BG163" s="742"/>
      <c r="BH163" s="742"/>
      <c r="BI163" s="742"/>
      <c r="BJ163" s="742"/>
      <c r="BK163" s="742"/>
      <c r="BL163" s="742"/>
      <c r="BM163" s="742"/>
      <c r="BN163" s="742"/>
      <c r="BO163" s="742"/>
      <c r="BP163" s="742"/>
      <c r="BQ163" s="742"/>
      <c r="BR163" s="742"/>
      <c r="BS163" s="742"/>
      <c r="BT163" s="743"/>
      <c r="BU163" s="165"/>
    </row>
    <row r="164" spans="2:73" ht="15.75">
      <c r="B164" s="694"/>
      <c r="C164" s="694"/>
      <c r="D164" s="694"/>
      <c r="E164" s="694"/>
      <c r="F164" s="694"/>
      <c r="G164" s="694"/>
      <c r="H164" s="694"/>
      <c r="I164" s="646"/>
      <c r="J164" s="646"/>
      <c r="K164" s="635"/>
      <c r="L164" s="741"/>
      <c r="M164" s="742"/>
      <c r="N164" s="742"/>
      <c r="O164" s="742"/>
      <c r="P164" s="742"/>
      <c r="Q164" s="742"/>
      <c r="R164" s="742"/>
      <c r="S164" s="742"/>
      <c r="T164" s="742"/>
      <c r="U164" s="742"/>
      <c r="V164" s="742"/>
      <c r="W164" s="742"/>
      <c r="X164" s="742"/>
      <c r="Y164" s="742"/>
      <c r="Z164" s="742"/>
      <c r="AA164" s="742"/>
      <c r="AB164" s="742"/>
      <c r="AC164" s="742"/>
      <c r="AD164" s="742"/>
      <c r="AE164" s="742"/>
      <c r="AF164" s="742"/>
      <c r="AG164" s="742"/>
      <c r="AH164" s="742"/>
      <c r="AI164" s="742"/>
      <c r="AJ164" s="742"/>
      <c r="AK164" s="742"/>
      <c r="AL164" s="742"/>
      <c r="AM164" s="742"/>
      <c r="AN164" s="742"/>
      <c r="AO164" s="743"/>
      <c r="AP164" s="635"/>
      <c r="AQ164" s="741"/>
      <c r="AR164" s="742"/>
      <c r="AS164" s="742"/>
      <c r="AT164" s="742"/>
      <c r="AU164" s="742"/>
      <c r="AV164" s="742"/>
      <c r="AW164" s="742"/>
      <c r="AX164" s="742"/>
      <c r="AY164" s="742"/>
      <c r="AZ164" s="742"/>
      <c r="BA164" s="742"/>
      <c r="BB164" s="742"/>
      <c r="BC164" s="742"/>
      <c r="BD164" s="742"/>
      <c r="BE164" s="742"/>
      <c r="BF164" s="742"/>
      <c r="BG164" s="742"/>
      <c r="BH164" s="742"/>
      <c r="BI164" s="742"/>
      <c r="BJ164" s="742"/>
      <c r="BK164" s="742"/>
      <c r="BL164" s="742"/>
      <c r="BM164" s="742"/>
      <c r="BN164" s="742"/>
      <c r="BO164" s="742"/>
      <c r="BP164" s="742"/>
      <c r="BQ164" s="742"/>
      <c r="BR164" s="742"/>
      <c r="BS164" s="742"/>
      <c r="BT164" s="743"/>
      <c r="BU164" s="165"/>
    </row>
    <row r="165" spans="2:73" ht="15.75">
      <c r="B165" s="694"/>
      <c r="C165" s="694"/>
      <c r="D165" s="694"/>
      <c r="E165" s="694"/>
      <c r="F165" s="694"/>
      <c r="G165" s="694"/>
      <c r="H165" s="694"/>
      <c r="I165" s="646"/>
      <c r="J165" s="646"/>
      <c r="K165" s="635"/>
      <c r="L165" s="741"/>
      <c r="M165" s="742"/>
      <c r="N165" s="742"/>
      <c r="O165" s="742"/>
      <c r="P165" s="742"/>
      <c r="Q165" s="742"/>
      <c r="R165" s="742"/>
      <c r="S165" s="742"/>
      <c r="T165" s="742"/>
      <c r="U165" s="742"/>
      <c r="V165" s="742"/>
      <c r="W165" s="742"/>
      <c r="X165" s="742"/>
      <c r="Y165" s="742"/>
      <c r="Z165" s="742"/>
      <c r="AA165" s="742"/>
      <c r="AB165" s="742"/>
      <c r="AC165" s="742"/>
      <c r="AD165" s="742"/>
      <c r="AE165" s="742"/>
      <c r="AF165" s="742"/>
      <c r="AG165" s="742"/>
      <c r="AH165" s="742"/>
      <c r="AI165" s="742"/>
      <c r="AJ165" s="742"/>
      <c r="AK165" s="742"/>
      <c r="AL165" s="742"/>
      <c r="AM165" s="742"/>
      <c r="AN165" s="742"/>
      <c r="AO165" s="743"/>
      <c r="AP165" s="635"/>
      <c r="AQ165" s="741"/>
      <c r="AR165" s="742"/>
      <c r="AS165" s="742"/>
      <c r="AT165" s="742"/>
      <c r="AU165" s="742"/>
      <c r="AV165" s="742"/>
      <c r="AW165" s="742"/>
      <c r="AX165" s="742"/>
      <c r="AY165" s="742"/>
      <c r="AZ165" s="742"/>
      <c r="BA165" s="742"/>
      <c r="BB165" s="742"/>
      <c r="BC165" s="742"/>
      <c r="BD165" s="742"/>
      <c r="BE165" s="742"/>
      <c r="BF165" s="742"/>
      <c r="BG165" s="742"/>
      <c r="BH165" s="742"/>
      <c r="BI165" s="742"/>
      <c r="BJ165" s="742"/>
      <c r="BK165" s="742"/>
      <c r="BL165" s="742"/>
      <c r="BM165" s="742"/>
      <c r="BN165" s="742"/>
      <c r="BO165" s="742"/>
      <c r="BP165" s="742"/>
      <c r="BQ165" s="742"/>
      <c r="BR165" s="742"/>
      <c r="BS165" s="742"/>
      <c r="BT165" s="743"/>
      <c r="BU165" s="165"/>
    </row>
    <row r="166" spans="2:73" ht="15.75">
      <c r="B166" s="694"/>
      <c r="C166" s="694"/>
      <c r="D166" s="694"/>
      <c r="E166" s="694"/>
      <c r="F166" s="694"/>
      <c r="G166" s="694"/>
      <c r="H166" s="694"/>
      <c r="I166" s="646"/>
      <c r="J166" s="646"/>
      <c r="K166" s="635"/>
      <c r="L166" s="741"/>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c r="AO166" s="743"/>
      <c r="AP166" s="635"/>
      <c r="AQ166" s="741"/>
      <c r="AR166" s="742"/>
      <c r="AS166" s="742"/>
      <c r="AT166" s="742"/>
      <c r="AU166" s="742"/>
      <c r="AV166" s="742"/>
      <c r="AW166" s="742"/>
      <c r="AX166" s="742"/>
      <c r="AY166" s="742"/>
      <c r="AZ166" s="742"/>
      <c r="BA166" s="742"/>
      <c r="BB166" s="742"/>
      <c r="BC166" s="742"/>
      <c r="BD166" s="742"/>
      <c r="BE166" s="742"/>
      <c r="BF166" s="742"/>
      <c r="BG166" s="742"/>
      <c r="BH166" s="742"/>
      <c r="BI166" s="742"/>
      <c r="BJ166" s="742"/>
      <c r="BK166" s="742"/>
      <c r="BL166" s="742"/>
      <c r="BM166" s="742"/>
      <c r="BN166" s="742"/>
      <c r="BO166" s="742"/>
      <c r="BP166" s="742"/>
      <c r="BQ166" s="742"/>
      <c r="BR166" s="742"/>
      <c r="BS166" s="742"/>
      <c r="BT166" s="743"/>
      <c r="BU166" s="165"/>
    </row>
    <row r="167" spans="2:73" ht="15.75">
      <c r="B167" s="694"/>
      <c r="C167" s="694"/>
      <c r="D167" s="694"/>
      <c r="E167" s="694"/>
      <c r="F167" s="694"/>
      <c r="G167" s="694"/>
      <c r="H167" s="694"/>
      <c r="I167" s="646"/>
      <c r="J167" s="646"/>
      <c r="K167" s="635"/>
      <c r="L167" s="741"/>
      <c r="M167" s="742"/>
      <c r="N167" s="742"/>
      <c r="O167" s="742"/>
      <c r="P167" s="742"/>
      <c r="Q167" s="742"/>
      <c r="R167" s="742"/>
      <c r="S167" s="742"/>
      <c r="T167" s="742"/>
      <c r="U167" s="742"/>
      <c r="V167" s="742"/>
      <c r="W167" s="742"/>
      <c r="X167" s="742"/>
      <c r="Y167" s="742"/>
      <c r="Z167" s="742"/>
      <c r="AA167" s="742"/>
      <c r="AB167" s="742"/>
      <c r="AC167" s="742"/>
      <c r="AD167" s="742"/>
      <c r="AE167" s="742"/>
      <c r="AF167" s="742"/>
      <c r="AG167" s="742"/>
      <c r="AH167" s="742"/>
      <c r="AI167" s="742"/>
      <c r="AJ167" s="742"/>
      <c r="AK167" s="742"/>
      <c r="AL167" s="742"/>
      <c r="AM167" s="742"/>
      <c r="AN167" s="742"/>
      <c r="AO167" s="743"/>
      <c r="AP167" s="635"/>
      <c r="AQ167" s="741"/>
      <c r="AR167" s="742"/>
      <c r="AS167" s="742"/>
      <c r="AT167" s="742"/>
      <c r="AU167" s="742"/>
      <c r="AV167" s="742"/>
      <c r="AW167" s="742"/>
      <c r="AX167" s="742"/>
      <c r="AY167" s="742"/>
      <c r="AZ167" s="742"/>
      <c r="BA167" s="742"/>
      <c r="BB167" s="742"/>
      <c r="BC167" s="742"/>
      <c r="BD167" s="742"/>
      <c r="BE167" s="742"/>
      <c r="BF167" s="742"/>
      <c r="BG167" s="742"/>
      <c r="BH167" s="742"/>
      <c r="BI167" s="742"/>
      <c r="BJ167" s="742"/>
      <c r="BK167" s="742"/>
      <c r="BL167" s="742"/>
      <c r="BM167" s="742"/>
      <c r="BN167" s="742"/>
      <c r="BO167" s="742"/>
      <c r="BP167" s="742"/>
      <c r="BQ167" s="742"/>
      <c r="BR167" s="742"/>
      <c r="BS167" s="742"/>
      <c r="BT167" s="743"/>
      <c r="BU167" s="165"/>
    </row>
    <row r="168" spans="2:73" ht="15.75">
      <c r="B168" s="694"/>
      <c r="C168" s="694"/>
      <c r="D168" s="694"/>
      <c r="E168" s="694"/>
      <c r="F168" s="694"/>
      <c r="G168" s="694"/>
      <c r="H168" s="694"/>
      <c r="I168" s="646"/>
      <c r="J168" s="646"/>
      <c r="K168" s="635"/>
      <c r="L168" s="741"/>
      <c r="M168" s="742"/>
      <c r="N168" s="742"/>
      <c r="O168" s="742"/>
      <c r="P168" s="742"/>
      <c r="Q168" s="742"/>
      <c r="R168" s="742"/>
      <c r="S168" s="742"/>
      <c r="T168" s="742"/>
      <c r="U168" s="742"/>
      <c r="V168" s="742"/>
      <c r="W168" s="742"/>
      <c r="X168" s="742"/>
      <c r="Y168" s="742"/>
      <c r="Z168" s="742"/>
      <c r="AA168" s="742"/>
      <c r="AB168" s="742"/>
      <c r="AC168" s="742"/>
      <c r="AD168" s="742"/>
      <c r="AE168" s="742"/>
      <c r="AF168" s="742"/>
      <c r="AG168" s="742"/>
      <c r="AH168" s="742"/>
      <c r="AI168" s="742"/>
      <c r="AJ168" s="742"/>
      <c r="AK168" s="742"/>
      <c r="AL168" s="742"/>
      <c r="AM168" s="742"/>
      <c r="AN168" s="742"/>
      <c r="AO168" s="743"/>
      <c r="AP168" s="635"/>
      <c r="AQ168" s="741"/>
      <c r="AR168" s="742"/>
      <c r="AS168" s="742"/>
      <c r="AT168" s="742"/>
      <c r="AU168" s="742"/>
      <c r="AV168" s="742"/>
      <c r="AW168" s="742"/>
      <c r="AX168" s="742"/>
      <c r="AY168" s="742"/>
      <c r="AZ168" s="742"/>
      <c r="BA168" s="742"/>
      <c r="BB168" s="742"/>
      <c r="BC168" s="742"/>
      <c r="BD168" s="742"/>
      <c r="BE168" s="742"/>
      <c r="BF168" s="742"/>
      <c r="BG168" s="742"/>
      <c r="BH168" s="742"/>
      <c r="BI168" s="742"/>
      <c r="BJ168" s="742"/>
      <c r="BK168" s="742"/>
      <c r="BL168" s="742"/>
      <c r="BM168" s="742"/>
      <c r="BN168" s="742"/>
      <c r="BO168" s="742"/>
      <c r="BP168" s="742"/>
      <c r="BQ168" s="742"/>
      <c r="BR168" s="742"/>
      <c r="BS168" s="742"/>
      <c r="BT168" s="743"/>
      <c r="BU168" s="165"/>
    </row>
    <row r="169" spans="2:73" ht="15.75">
      <c r="B169" s="694"/>
      <c r="C169" s="694"/>
      <c r="D169" s="694"/>
      <c r="E169" s="694"/>
      <c r="F169" s="694"/>
      <c r="G169" s="694"/>
      <c r="H169" s="694"/>
      <c r="I169" s="646"/>
      <c r="J169" s="646"/>
      <c r="K169" s="635"/>
      <c r="L169" s="741"/>
      <c r="M169" s="742"/>
      <c r="N169" s="742"/>
      <c r="O169" s="742"/>
      <c r="P169" s="742"/>
      <c r="Q169" s="742"/>
      <c r="R169" s="742"/>
      <c r="S169" s="742"/>
      <c r="T169" s="742"/>
      <c r="U169" s="742"/>
      <c r="V169" s="742"/>
      <c r="W169" s="742"/>
      <c r="X169" s="742"/>
      <c r="Y169" s="742"/>
      <c r="Z169" s="742"/>
      <c r="AA169" s="742"/>
      <c r="AB169" s="742"/>
      <c r="AC169" s="742"/>
      <c r="AD169" s="742"/>
      <c r="AE169" s="742"/>
      <c r="AF169" s="742"/>
      <c r="AG169" s="742"/>
      <c r="AH169" s="742"/>
      <c r="AI169" s="742"/>
      <c r="AJ169" s="742"/>
      <c r="AK169" s="742"/>
      <c r="AL169" s="742"/>
      <c r="AM169" s="742"/>
      <c r="AN169" s="742"/>
      <c r="AO169" s="743"/>
      <c r="AP169" s="635"/>
      <c r="AQ169" s="741"/>
      <c r="AR169" s="742"/>
      <c r="AS169" s="742"/>
      <c r="AT169" s="742"/>
      <c r="AU169" s="742"/>
      <c r="AV169" s="742"/>
      <c r="AW169" s="742"/>
      <c r="AX169" s="742"/>
      <c r="AY169" s="742"/>
      <c r="AZ169" s="742"/>
      <c r="BA169" s="742"/>
      <c r="BB169" s="742"/>
      <c r="BC169" s="742"/>
      <c r="BD169" s="742"/>
      <c r="BE169" s="742"/>
      <c r="BF169" s="742"/>
      <c r="BG169" s="742"/>
      <c r="BH169" s="742"/>
      <c r="BI169" s="742"/>
      <c r="BJ169" s="742"/>
      <c r="BK169" s="742"/>
      <c r="BL169" s="742"/>
      <c r="BM169" s="742"/>
      <c r="BN169" s="742"/>
      <c r="BO169" s="742"/>
      <c r="BP169" s="742"/>
      <c r="BQ169" s="742"/>
      <c r="BR169" s="742"/>
      <c r="BS169" s="742"/>
      <c r="BT169" s="743"/>
      <c r="BU169" s="165"/>
    </row>
    <row r="170" spans="2:73" ht="15.75">
      <c r="B170" s="694"/>
      <c r="C170" s="694"/>
      <c r="D170" s="694"/>
      <c r="E170" s="694"/>
      <c r="F170" s="694"/>
      <c r="G170" s="694"/>
      <c r="H170" s="694"/>
      <c r="I170" s="646"/>
      <c r="J170" s="646"/>
      <c r="K170" s="635"/>
      <c r="L170" s="741"/>
      <c r="M170" s="742"/>
      <c r="N170" s="742"/>
      <c r="O170" s="742"/>
      <c r="P170" s="742"/>
      <c r="Q170" s="742"/>
      <c r="R170" s="742"/>
      <c r="S170" s="742"/>
      <c r="T170" s="742"/>
      <c r="U170" s="742"/>
      <c r="V170" s="742"/>
      <c r="W170" s="742"/>
      <c r="X170" s="742"/>
      <c r="Y170" s="742"/>
      <c r="Z170" s="742"/>
      <c r="AA170" s="742"/>
      <c r="AB170" s="742"/>
      <c r="AC170" s="742"/>
      <c r="AD170" s="742"/>
      <c r="AE170" s="742"/>
      <c r="AF170" s="742"/>
      <c r="AG170" s="742"/>
      <c r="AH170" s="742"/>
      <c r="AI170" s="742"/>
      <c r="AJ170" s="742"/>
      <c r="AK170" s="742"/>
      <c r="AL170" s="742"/>
      <c r="AM170" s="742"/>
      <c r="AN170" s="742"/>
      <c r="AO170" s="743"/>
      <c r="AP170" s="635"/>
      <c r="AQ170" s="741"/>
      <c r="AR170" s="742"/>
      <c r="AS170" s="742"/>
      <c r="AT170" s="742"/>
      <c r="AU170" s="742"/>
      <c r="AV170" s="742"/>
      <c r="AW170" s="742"/>
      <c r="AX170" s="742"/>
      <c r="AY170" s="742"/>
      <c r="AZ170" s="742"/>
      <c r="BA170" s="742"/>
      <c r="BB170" s="742"/>
      <c r="BC170" s="742"/>
      <c r="BD170" s="742"/>
      <c r="BE170" s="742"/>
      <c r="BF170" s="742"/>
      <c r="BG170" s="742"/>
      <c r="BH170" s="742"/>
      <c r="BI170" s="742"/>
      <c r="BJ170" s="742"/>
      <c r="BK170" s="742"/>
      <c r="BL170" s="742"/>
      <c r="BM170" s="742"/>
      <c r="BN170" s="742"/>
      <c r="BO170" s="742"/>
      <c r="BP170" s="742"/>
      <c r="BQ170" s="742"/>
      <c r="BR170" s="742"/>
      <c r="BS170" s="742"/>
      <c r="BT170" s="743"/>
      <c r="BU170" s="165"/>
    </row>
    <row r="171" spans="2:73" ht="15.75">
      <c r="B171" s="694"/>
      <c r="C171" s="694"/>
      <c r="D171" s="694"/>
      <c r="E171" s="694"/>
      <c r="F171" s="694"/>
      <c r="G171" s="694"/>
      <c r="H171" s="694"/>
      <c r="I171" s="646"/>
      <c r="J171" s="646"/>
      <c r="K171" s="635"/>
      <c r="L171" s="741"/>
      <c r="M171" s="742"/>
      <c r="N171" s="742"/>
      <c r="O171" s="742"/>
      <c r="P171" s="742"/>
      <c r="Q171" s="742"/>
      <c r="R171" s="742"/>
      <c r="S171" s="742"/>
      <c r="T171" s="742"/>
      <c r="U171" s="742"/>
      <c r="V171" s="742"/>
      <c r="W171" s="742"/>
      <c r="X171" s="742"/>
      <c r="Y171" s="742"/>
      <c r="Z171" s="742"/>
      <c r="AA171" s="742"/>
      <c r="AB171" s="742"/>
      <c r="AC171" s="742"/>
      <c r="AD171" s="742"/>
      <c r="AE171" s="742"/>
      <c r="AF171" s="742"/>
      <c r="AG171" s="742"/>
      <c r="AH171" s="742"/>
      <c r="AI171" s="742"/>
      <c r="AJ171" s="742"/>
      <c r="AK171" s="742"/>
      <c r="AL171" s="742"/>
      <c r="AM171" s="742"/>
      <c r="AN171" s="742"/>
      <c r="AO171" s="743"/>
      <c r="AP171" s="635"/>
      <c r="AQ171" s="741"/>
      <c r="AR171" s="742"/>
      <c r="AS171" s="742"/>
      <c r="AT171" s="742"/>
      <c r="AU171" s="742"/>
      <c r="AV171" s="742"/>
      <c r="AW171" s="742"/>
      <c r="AX171" s="742"/>
      <c r="AY171" s="742"/>
      <c r="AZ171" s="742"/>
      <c r="BA171" s="742"/>
      <c r="BB171" s="742"/>
      <c r="BC171" s="742"/>
      <c r="BD171" s="742"/>
      <c r="BE171" s="742"/>
      <c r="BF171" s="742"/>
      <c r="BG171" s="742"/>
      <c r="BH171" s="742"/>
      <c r="BI171" s="742"/>
      <c r="BJ171" s="742"/>
      <c r="BK171" s="742"/>
      <c r="BL171" s="742"/>
      <c r="BM171" s="742"/>
      <c r="BN171" s="742"/>
      <c r="BO171" s="742"/>
      <c r="BP171" s="742"/>
      <c r="BQ171" s="742"/>
      <c r="BR171" s="742"/>
      <c r="BS171" s="742"/>
      <c r="BT171" s="743"/>
      <c r="BU171" s="165"/>
    </row>
    <row r="172" spans="2:73" ht="15.75">
      <c r="B172" s="694"/>
      <c r="C172" s="694"/>
      <c r="D172" s="694"/>
      <c r="E172" s="694"/>
      <c r="F172" s="694"/>
      <c r="G172" s="694"/>
      <c r="H172" s="694"/>
      <c r="I172" s="646"/>
      <c r="J172" s="646"/>
      <c r="K172" s="635"/>
      <c r="L172" s="741"/>
      <c r="M172" s="742"/>
      <c r="N172" s="742"/>
      <c r="O172" s="742"/>
      <c r="P172" s="742"/>
      <c r="Q172" s="742"/>
      <c r="R172" s="742"/>
      <c r="S172" s="742"/>
      <c r="T172" s="742"/>
      <c r="U172" s="742"/>
      <c r="V172" s="742"/>
      <c r="W172" s="742"/>
      <c r="X172" s="742"/>
      <c r="Y172" s="742"/>
      <c r="Z172" s="742"/>
      <c r="AA172" s="742"/>
      <c r="AB172" s="742"/>
      <c r="AC172" s="742"/>
      <c r="AD172" s="742"/>
      <c r="AE172" s="742"/>
      <c r="AF172" s="742"/>
      <c r="AG172" s="742"/>
      <c r="AH172" s="742"/>
      <c r="AI172" s="742"/>
      <c r="AJ172" s="742"/>
      <c r="AK172" s="742"/>
      <c r="AL172" s="742"/>
      <c r="AM172" s="742"/>
      <c r="AN172" s="742"/>
      <c r="AO172" s="743"/>
      <c r="AP172" s="635"/>
      <c r="AQ172" s="741"/>
      <c r="AR172" s="742"/>
      <c r="AS172" s="742"/>
      <c r="AT172" s="742"/>
      <c r="AU172" s="742"/>
      <c r="AV172" s="742"/>
      <c r="AW172" s="742"/>
      <c r="AX172" s="742"/>
      <c r="AY172" s="742"/>
      <c r="AZ172" s="742"/>
      <c r="BA172" s="742"/>
      <c r="BB172" s="742"/>
      <c r="BC172" s="742"/>
      <c r="BD172" s="742"/>
      <c r="BE172" s="742"/>
      <c r="BF172" s="742"/>
      <c r="BG172" s="742"/>
      <c r="BH172" s="742"/>
      <c r="BI172" s="742"/>
      <c r="BJ172" s="742"/>
      <c r="BK172" s="742"/>
      <c r="BL172" s="742"/>
      <c r="BM172" s="742"/>
      <c r="BN172" s="742"/>
      <c r="BO172" s="742"/>
      <c r="BP172" s="742"/>
      <c r="BQ172" s="742"/>
      <c r="BR172" s="742"/>
      <c r="BS172" s="742"/>
      <c r="BT172" s="743"/>
      <c r="BU172" s="165"/>
    </row>
    <row r="173" spans="2:73" ht="15.75">
      <c r="B173" s="694"/>
      <c r="C173" s="694"/>
      <c r="D173" s="694"/>
      <c r="E173" s="694"/>
      <c r="F173" s="694"/>
      <c r="G173" s="694"/>
      <c r="H173" s="694"/>
      <c r="I173" s="646"/>
      <c r="J173" s="646"/>
      <c r="K173" s="635"/>
      <c r="L173" s="741"/>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2"/>
      <c r="AI173" s="742"/>
      <c r="AJ173" s="742"/>
      <c r="AK173" s="742"/>
      <c r="AL173" s="742"/>
      <c r="AM173" s="742"/>
      <c r="AN173" s="742"/>
      <c r="AO173" s="743"/>
      <c r="AP173" s="635"/>
      <c r="AQ173" s="741"/>
      <c r="AR173" s="742"/>
      <c r="AS173" s="742"/>
      <c r="AT173" s="742"/>
      <c r="AU173" s="742"/>
      <c r="AV173" s="742"/>
      <c r="AW173" s="742"/>
      <c r="AX173" s="742"/>
      <c r="AY173" s="742"/>
      <c r="AZ173" s="742"/>
      <c r="BA173" s="742"/>
      <c r="BB173" s="742"/>
      <c r="BC173" s="742"/>
      <c r="BD173" s="742"/>
      <c r="BE173" s="742"/>
      <c r="BF173" s="742"/>
      <c r="BG173" s="742"/>
      <c r="BH173" s="742"/>
      <c r="BI173" s="742"/>
      <c r="BJ173" s="742"/>
      <c r="BK173" s="742"/>
      <c r="BL173" s="742"/>
      <c r="BM173" s="742"/>
      <c r="BN173" s="742"/>
      <c r="BO173" s="742"/>
      <c r="BP173" s="742"/>
      <c r="BQ173" s="742"/>
      <c r="BR173" s="742"/>
      <c r="BS173" s="742"/>
      <c r="BT173" s="743"/>
      <c r="BU173" s="165"/>
    </row>
    <row r="174" spans="2:73" ht="15.75">
      <c r="B174" s="694"/>
      <c r="C174" s="694"/>
      <c r="D174" s="694"/>
      <c r="E174" s="694"/>
      <c r="F174" s="694"/>
      <c r="G174" s="694"/>
      <c r="H174" s="694"/>
      <c r="I174" s="646"/>
      <c r="J174" s="646"/>
      <c r="K174" s="635"/>
      <c r="L174" s="741"/>
      <c r="M174" s="742"/>
      <c r="N174" s="742"/>
      <c r="O174" s="742"/>
      <c r="P174" s="742"/>
      <c r="Q174" s="742"/>
      <c r="R174" s="742"/>
      <c r="S174" s="742"/>
      <c r="T174" s="742"/>
      <c r="U174" s="742"/>
      <c r="V174" s="742"/>
      <c r="W174" s="742"/>
      <c r="X174" s="742"/>
      <c r="Y174" s="742"/>
      <c r="Z174" s="742"/>
      <c r="AA174" s="742"/>
      <c r="AB174" s="742"/>
      <c r="AC174" s="742"/>
      <c r="AD174" s="742"/>
      <c r="AE174" s="742"/>
      <c r="AF174" s="742"/>
      <c r="AG174" s="742"/>
      <c r="AH174" s="742"/>
      <c r="AI174" s="742"/>
      <c r="AJ174" s="742"/>
      <c r="AK174" s="742"/>
      <c r="AL174" s="742"/>
      <c r="AM174" s="742"/>
      <c r="AN174" s="742"/>
      <c r="AO174" s="743"/>
      <c r="AP174" s="635"/>
      <c r="AQ174" s="741"/>
      <c r="AR174" s="742"/>
      <c r="AS174" s="742"/>
      <c r="AT174" s="742"/>
      <c r="AU174" s="742"/>
      <c r="AV174" s="742"/>
      <c r="AW174" s="742"/>
      <c r="AX174" s="742"/>
      <c r="AY174" s="742"/>
      <c r="AZ174" s="742"/>
      <c r="BA174" s="742"/>
      <c r="BB174" s="742"/>
      <c r="BC174" s="742"/>
      <c r="BD174" s="742"/>
      <c r="BE174" s="742"/>
      <c r="BF174" s="742"/>
      <c r="BG174" s="742"/>
      <c r="BH174" s="742"/>
      <c r="BI174" s="742"/>
      <c r="BJ174" s="742"/>
      <c r="BK174" s="742"/>
      <c r="BL174" s="742"/>
      <c r="BM174" s="742"/>
      <c r="BN174" s="742"/>
      <c r="BO174" s="742"/>
      <c r="BP174" s="742"/>
      <c r="BQ174" s="742"/>
      <c r="BR174" s="742"/>
      <c r="BS174" s="742"/>
      <c r="BT174" s="743"/>
      <c r="BU174" s="165"/>
    </row>
    <row r="175" spans="2:73" ht="15.75">
      <c r="B175" s="694"/>
      <c r="C175" s="694"/>
      <c r="D175" s="694"/>
      <c r="E175" s="694"/>
      <c r="F175" s="694"/>
      <c r="G175" s="694"/>
      <c r="H175" s="694"/>
      <c r="I175" s="646"/>
      <c r="J175" s="646"/>
      <c r="K175" s="635"/>
      <c r="L175" s="741"/>
      <c r="M175" s="742"/>
      <c r="N175" s="742"/>
      <c r="O175" s="742"/>
      <c r="P175" s="742"/>
      <c r="Q175" s="742"/>
      <c r="R175" s="742"/>
      <c r="S175" s="742"/>
      <c r="T175" s="742"/>
      <c r="U175" s="742"/>
      <c r="V175" s="742"/>
      <c r="W175" s="742"/>
      <c r="X175" s="742"/>
      <c r="Y175" s="742"/>
      <c r="Z175" s="742"/>
      <c r="AA175" s="742"/>
      <c r="AB175" s="742"/>
      <c r="AC175" s="742"/>
      <c r="AD175" s="742"/>
      <c r="AE175" s="742"/>
      <c r="AF175" s="742"/>
      <c r="AG175" s="742"/>
      <c r="AH175" s="742"/>
      <c r="AI175" s="742"/>
      <c r="AJ175" s="742"/>
      <c r="AK175" s="742"/>
      <c r="AL175" s="742"/>
      <c r="AM175" s="742"/>
      <c r="AN175" s="742"/>
      <c r="AO175" s="743"/>
      <c r="AP175" s="635"/>
      <c r="AQ175" s="741"/>
      <c r="AR175" s="742"/>
      <c r="AS175" s="742"/>
      <c r="AT175" s="742"/>
      <c r="AU175" s="742"/>
      <c r="AV175" s="742"/>
      <c r="AW175" s="742"/>
      <c r="AX175" s="742"/>
      <c r="AY175" s="742"/>
      <c r="AZ175" s="742"/>
      <c r="BA175" s="742"/>
      <c r="BB175" s="742"/>
      <c r="BC175" s="742"/>
      <c r="BD175" s="742"/>
      <c r="BE175" s="742"/>
      <c r="BF175" s="742"/>
      <c r="BG175" s="742"/>
      <c r="BH175" s="742"/>
      <c r="BI175" s="742"/>
      <c r="BJ175" s="742"/>
      <c r="BK175" s="742"/>
      <c r="BL175" s="742"/>
      <c r="BM175" s="742"/>
      <c r="BN175" s="742"/>
      <c r="BO175" s="742"/>
      <c r="BP175" s="742"/>
      <c r="BQ175" s="742"/>
      <c r="BR175" s="742"/>
      <c r="BS175" s="742"/>
      <c r="BT175" s="743"/>
      <c r="BU175" s="165"/>
    </row>
    <row r="176" spans="2:73" ht="15.75">
      <c r="B176" s="694"/>
      <c r="C176" s="694"/>
      <c r="D176" s="694"/>
      <c r="E176" s="694"/>
      <c r="F176" s="694"/>
      <c r="G176" s="694"/>
      <c r="H176" s="694"/>
      <c r="I176" s="646"/>
      <c r="J176" s="646"/>
      <c r="K176" s="635"/>
      <c r="L176" s="741"/>
      <c r="M176" s="742"/>
      <c r="N176" s="742"/>
      <c r="O176" s="742"/>
      <c r="P176" s="742"/>
      <c r="Q176" s="742"/>
      <c r="R176" s="742"/>
      <c r="S176" s="742"/>
      <c r="T176" s="742"/>
      <c r="U176" s="742"/>
      <c r="V176" s="742"/>
      <c r="W176" s="742"/>
      <c r="X176" s="742"/>
      <c r="Y176" s="742"/>
      <c r="Z176" s="742"/>
      <c r="AA176" s="742"/>
      <c r="AB176" s="742"/>
      <c r="AC176" s="742"/>
      <c r="AD176" s="742"/>
      <c r="AE176" s="742"/>
      <c r="AF176" s="742"/>
      <c r="AG176" s="742"/>
      <c r="AH176" s="742"/>
      <c r="AI176" s="742"/>
      <c r="AJ176" s="742"/>
      <c r="AK176" s="742"/>
      <c r="AL176" s="742"/>
      <c r="AM176" s="742"/>
      <c r="AN176" s="742"/>
      <c r="AO176" s="743"/>
      <c r="AP176" s="635"/>
      <c r="AQ176" s="741"/>
      <c r="AR176" s="742"/>
      <c r="AS176" s="742"/>
      <c r="AT176" s="742"/>
      <c r="AU176" s="742"/>
      <c r="AV176" s="742"/>
      <c r="AW176" s="742"/>
      <c r="AX176" s="742"/>
      <c r="AY176" s="742"/>
      <c r="AZ176" s="742"/>
      <c r="BA176" s="742"/>
      <c r="BB176" s="742"/>
      <c r="BC176" s="742"/>
      <c r="BD176" s="742"/>
      <c r="BE176" s="742"/>
      <c r="BF176" s="742"/>
      <c r="BG176" s="742"/>
      <c r="BH176" s="742"/>
      <c r="BI176" s="742"/>
      <c r="BJ176" s="742"/>
      <c r="BK176" s="742"/>
      <c r="BL176" s="742"/>
      <c r="BM176" s="742"/>
      <c r="BN176" s="742"/>
      <c r="BO176" s="742"/>
      <c r="BP176" s="742"/>
      <c r="BQ176" s="742"/>
      <c r="BR176" s="742"/>
      <c r="BS176" s="742"/>
      <c r="BT176" s="743"/>
      <c r="BU176" s="165"/>
    </row>
    <row r="177" spans="2:73" ht="15.75">
      <c r="B177" s="694"/>
      <c r="C177" s="694"/>
      <c r="D177" s="694"/>
      <c r="E177" s="694"/>
      <c r="F177" s="694"/>
      <c r="G177" s="694"/>
      <c r="H177" s="694"/>
      <c r="I177" s="646"/>
      <c r="J177" s="646"/>
      <c r="K177" s="635"/>
      <c r="L177" s="701"/>
      <c r="M177" s="702"/>
      <c r="N177" s="702"/>
      <c r="O177" s="702"/>
      <c r="P177" s="702"/>
      <c r="Q177" s="702"/>
      <c r="R177" s="702"/>
      <c r="S177" s="702"/>
      <c r="T177" s="702"/>
      <c r="U177" s="702"/>
      <c r="V177" s="702"/>
      <c r="W177" s="702"/>
      <c r="X177" s="702"/>
      <c r="Y177" s="702"/>
      <c r="Z177" s="702"/>
      <c r="AA177" s="702"/>
      <c r="AB177" s="702"/>
      <c r="AC177" s="702"/>
      <c r="AD177" s="702"/>
      <c r="AE177" s="702"/>
      <c r="AF177" s="702"/>
      <c r="AG177" s="702"/>
      <c r="AH177" s="702"/>
      <c r="AI177" s="702"/>
      <c r="AJ177" s="702"/>
      <c r="AK177" s="702"/>
      <c r="AL177" s="702"/>
      <c r="AM177" s="702"/>
      <c r="AN177" s="702"/>
      <c r="AO177" s="703"/>
      <c r="AP177" s="635"/>
      <c r="AQ177" s="701"/>
      <c r="AR177" s="702"/>
      <c r="AS177" s="702"/>
      <c r="AT177" s="702"/>
      <c r="AU177" s="702"/>
      <c r="AV177" s="702"/>
      <c r="AW177" s="702"/>
      <c r="AX177" s="702"/>
      <c r="AY177" s="702"/>
      <c r="AZ177" s="702"/>
      <c r="BA177" s="702"/>
      <c r="BB177" s="702"/>
      <c r="BC177" s="702"/>
      <c r="BD177" s="702"/>
      <c r="BE177" s="702"/>
      <c r="BF177" s="702"/>
      <c r="BG177" s="702"/>
      <c r="BH177" s="702"/>
      <c r="BI177" s="702"/>
      <c r="BJ177" s="702"/>
      <c r="BK177" s="702"/>
      <c r="BL177" s="702"/>
      <c r="BM177" s="702"/>
      <c r="BN177" s="702"/>
      <c r="BO177" s="702"/>
      <c r="BP177" s="702"/>
      <c r="BQ177" s="702"/>
      <c r="BR177" s="702"/>
      <c r="BS177" s="702"/>
      <c r="BT177" s="703"/>
      <c r="BU177" s="165"/>
    </row>
  </sheetData>
  <autoFilter ref="C26:BT141" xr:uid="{00000000-0009-0000-0000-00000C000000}">
    <sortState ref="C28:BT140">
      <sortCondition ref="H26"/>
    </sortState>
  </autoFilter>
  <sortState ref="B27:BT141">
    <sortCondition ref="H27:H141"/>
    <sortCondition ref="I27:I141"/>
  </sortState>
  <mergeCells count="1">
    <mergeCell ref="C24:G24"/>
  </mergeCells>
  <conditionalFormatting sqref="AQ44:BT71 L27:AO69 L110:AO177 AQ108:BT177">
    <cfRule type="cellIs" dxfId="7" priority="9"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53" fitToWidth="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2:V18"/>
  <sheetViews>
    <sheetView zoomScaleNormal="100" workbookViewId="0">
      <selection activeCell="Q38" sqref="Q38"/>
    </sheetView>
  </sheetViews>
  <sheetFormatPr defaultColWidth="9.140625" defaultRowHeight="15"/>
  <cols>
    <col min="1" max="16384" width="9.140625" style="12"/>
  </cols>
  <sheetData>
    <row r="12" spans="2:22" ht="24" customHeight="1"/>
    <row r="13" spans="2:22" ht="15.75">
      <c r="B13" s="590" t="s">
        <v>508</v>
      </c>
    </row>
    <row r="14" spans="2:22" ht="15.75">
      <c r="B14" s="590"/>
    </row>
    <row r="15" spans="2:22" s="670" customFormat="1" ht="27" customHeight="1">
      <c r="B15" s="668" t="s">
        <v>680</v>
      </c>
      <c r="C15" s="669"/>
      <c r="D15" s="669"/>
      <c r="E15" s="669"/>
      <c r="F15" s="669"/>
      <c r="G15" s="669"/>
      <c r="H15" s="669"/>
      <c r="I15" s="669"/>
      <c r="J15" s="669"/>
      <c r="K15" s="669"/>
      <c r="L15" s="669"/>
      <c r="M15" s="669"/>
      <c r="N15" s="669"/>
      <c r="O15" s="669"/>
      <c r="P15" s="669"/>
      <c r="Q15" s="669"/>
      <c r="R15" s="669"/>
      <c r="S15" s="669"/>
      <c r="T15" s="669"/>
      <c r="U15" s="669"/>
      <c r="V15" s="669"/>
    </row>
    <row r="17" spans="2:22">
      <c r="B17" s="668" t="s">
        <v>741</v>
      </c>
      <c r="C17" s="668"/>
      <c r="D17" s="668"/>
      <c r="E17" s="668"/>
      <c r="F17" s="668"/>
      <c r="G17" s="668"/>
      <c r="H17" s="668"/>
      <c r="I17" s="668"/>
      <c r="J17" s="668"/>
      <c r="K17" s="668"/>
      <c r="L17" s="668"/>
      <c r="M17" s="668"/>
      <c r="N17" s="668"/>
      <c r="O17" s="668"/>
      <c r="P17" s="668"/>
      <c r="Q17" s="668"/>
      <c r="R17" s="668"/>
      <c r="S17" s="668"/>
      <c r="T17" s="668"/>
      <c r="U17" s="668"/>
      <c r="V17" s="668"/>
    </row>
    <row r="18" spans="2:22">
      <c r="B18" s="668" t="s">
        <v>742</v>
      </c>
      <c r="C18" s="668"/>
      <c r="D18" s="668"/>
      <c r="E18" s="668"/>
      <c r="F18" s="668"/>
      <c r="G18" s="668"/>
      <c r="H18" s="668"/>
      <c r="I18" s="668"/>
      <c r="J18" s="668"/>
      <c r="K18" s="668"/>
      <c r="L18" s="668"/>
      <c r="M18" s="668"/>
      <c r="N18" s="668"/>
      <c r="O18" s="668"/>
      <c r="P18" s="668"/>
      <c r="Q18" s="668"/>
      <c r="R18" s="668"/>
      <c r="S18" s="668"/>
      <c r="T18" s="668"/>
      <c r="U18" s="668"/>
      <c r="V18" s="668"/>
    </row>
  </sheetData>
  <pageMargins left="0.7" right="0.7" top="0.75" bottom="0.75" header="0.3" footer="0.3"/>
  <pageSetup scale="4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zoomScaleNormal="100" workbookViewId="0">
      <pane ySplit="16" topLeftCell="A29" activePane="bottomLeft" state="frozen"/>
      <selection pane="bottomLeft" activeCell="C37" sqref="C37:U37"/>
    </sheetView>
  </sheetViews>
  <sheetFormatPr defaultColWidth="9.140625" defaultRowHeight="15"/>
  <cols>
    <col min="1" max="1" width="9.140625" style="12"/>
    <col min="2" max="2" width="36.85546875" style="714" customWidth="1"/>
    <col min="3" max="3" width="9.140625" style="10"/>
    <col min="4" max="16384" width="9.140625" style="12"/>
  </cols>
  <sheetData>
    <row r="16" spans="2:21" ht="26.25" customHeight="1">
      <c r="B16" s="715" t="s">
        <v>564</v>
      </c>
      <c r="C16" s="755" t="s">
        <v>508</v>
      </c>
      <c r="D16" s="756"/>
      <c r="E16" s="756"/>
      <c r="F16" s="756"/>
      <c r="G16" s="756"/>
      <c r="H16" s="756"/>
      <c r="I16" s="756"/>
      <c r="J16" s="756"/>
      <c r="K16" s="756"/>
      <c r="L16" s="756"/>
      <c r="M16" s="756"/>
      <c r="N16" s="756"/>
      <c r="O16" s="756"/>
      <c r="P16" s="756"/>
      <c r="Q16" s="756"/>
      <c r="R16" s="756"/>
      <c r="S16" s="756"/>
      <c r="T16" s="756"/>
      <c r="U16" s="756"/>
    </row>
    <row r="17" spans="2:21" ht="55.5" customHeight="1">
      <c r="B17" s="716" t="s">
        <v>646</v>
      </c>
      <c r="C17" s="757" t="s">
        <v>647</v>
      </c>
      <c r="D17" s="757"/>
      <c r="E17" s="757"/>
      <c r="F17" s="757"/>
      <c r="G17" s="757"/>
      <c r="H17" s="757"/>
      <c r="I17" s="757"/>
      <c r="J17" s="757"/>
      <c r="K17" s="757"/>
      <c r="L17" s="757"/>
      <c r="M17" s="757"/>
      <c r="N17" s="757"/>
      <c r="O17" s="757"/>
      <c r="P17" s="757"/>
      <c r="Q17" s="757"/>
      <c r="R17" s="757"/>
      <c r="S17" s="757"/>
      <c r="T17" s="757"/>
      <c r="U17" s="758"/>
    </row>
    <row r="18" spans="2:21" ht="15.75">
      <c r="B18" s="717"/>
      <c r="C18" s="718"/>
      <c r="D18" s="719"/>
      <c r="E18" s="719"/>
      <c r="F18" s="719"/>
      <c r="G18" s="719"/>
      <c r="H18" s="719"/>
      <c r="I18" s="719"/>
      <c r="J18" s="719"/>
      <c r="K18" s="719"/>
      <c r="L18" s="719"/>
      <c r="M18" s="719"/>
      <c r="N18" s="719"/>
      <c r="O18" s="719"/>
      <c r="P18" s="719"/>
      <c r="Q18" s="719"/>
      <c r="R18" s="719"/>
      <c r="S18" s="719"/>
      <c r="T18" s="719"/>
      <c r="U18" s="720"/>
    </row>
    <row r="19" spans="2:21" ht="15.75">
      <c r="B19" s="717"/>
      <c r="C19" s="718" t="s">
        <v>651</v>
      </c>
      <c r="D19" s="719"/>
      <c r="E19" s="719"/>
      <c r="F19" s="719"/>
      <c r="G19" s="719"/>
      <c r="H19" s="719"/>
      <c r="I19" s="719"/>
      <c r="J19" s="719"/>
      <c r="K19" s="719"/>
      <c r="L19" s="719"/>
      <c r="M19" s="719"/>
      <c r="N19" s="719"/>
      <c r="O19" s="719"/>
      <c r="P19" s="719"/>
      <c r="Q19" s="719"/>
      <c r="R19" s="719"/>
      <c r="S19" s="719"/>
      <c r="T19" s="719"/>
      <c r="U19" s="720"/>
    </row>
    <row r="20" spans="2:21" ht="15.75">
      <c r="B20" s="717"/>
      <c r="C20" s="718"/>
      <c r="D20" s="719"/>
      <c r="E20" s="719"/>
      <c r="F20" s="719"/>
      <c r="G20" s="719"/>
      <c r="H20" s="719"/>
      <c r="I20" s="719"/>
      <c r="J20" s="719"/>
      <c r="K20" s="719"/>
      <c r="L20" s="719"/>
      <c r="M20" s="719"/>
      <c r="N20" s="719"/>
      <c r="O20" s="719"/>
      <c r="P20" s="719"/>
      <c r="Q20" s="719"/>
      <c r="R20" s="719"/>
      <c r="S20" s="719"/>
      <c r="T20" s="719"/>
      <c r="U20" s="720"/>
    </row>
    <row r="21" spans="2:21" ht="15.75">
      <c r="B21" s="717"/>
      <c r="C21" s="718" t="s">
        <v>648</v>
      </c>
      <c r="D21" s="719"/>
      <c r="E21" s="719"/>
      <c r="F21" s="719"/>
      <c r="G21" s="719"/>
      <c r="H21" s="719"/>
      <c r="I21" s="719"/>
      <c r="J21" s="719"/>
      <c r="K21" s="719"/>
      <c r="L21" s="719"/>
      <c r="M21" s="719"/>
      <c r="N21" s="719"/>
      <c r="O21" s="719"/>
      <c r="P21" s="719"/>
      <c r="Q21" s="719"/>
      <c r="R21" s="719"/>
      <c r="S21" s="719"/>
      <c r="T21" s="719"/>
      <c r="U21" s="720"/>
    </row>
    <row r="22" spans="2:21" ht="15.75">
      <c r="B22" s="717"/>
      <c r="C22" s="718"/>
      <c r="D22" s="719"/>
      <c r="E22" s="719"/>
      <c r="F22" s="719"/>
      <c r="G22" s="719"/>
      <c r="H22" s="719"/>
      <c r="I22" s="719"/>
      <c r="J22" s="719"/>
      <c r="K22" s="719"/>
      <c r="L22" s="719"/>
      <c r="M22" s="719"/>
      <c r="N22" s="719"/>
      <c r="O22" s="719"/>
      <c r="P22" s="719"/>
      <c r="Q22" s="719"/>
      <c r="R22" s="719"/>
      <c r="S22" s="719"/>
      <c r="T22" s="719"/>
      <c r="U22" s="720"/>
    </row>
    <row r="23" spans="2:21" ht="30" customHeight="1">
      <c r="B23" s="717"/>
      <c r="C23" s="751" t="s">
        <v>649</v>
      </c>
      <c r="D23" s="751"/>
      <c r="E23" s="751"/>
      <c r="F23" s="751"/>
      <c r="G23" s="751"/>
      <c r="H23" s="751"/>
      <c r="I23" s="751"/>
      <c r="J23" s="751"/>
      <c r="K23" s="751"/>
      <c r="L23" s="751"/>
      <c r="M23" s="751"/>
      <c r="N23" s="751"/>
      <c r="O23" s="751"/>
      <c r="P23" s="751"/>
      <c r="Q23" s="751"/>
      <c r="R23" s="751"/>
      <c r="S23" s="751"/>
      <c r="T23" s="719"/>
      <c r="U23" s="720"/>
    </row>
    <row r="24" spans="2:21" ht="15.75">
      <c r="B24" s="717"/>
      <c r="C24" s="718"/>
      <c r="D24" s="719"/>
      <c r="E24" s="719"/>
      <c r="F24" s="719"/>
      <c r="G24" s="719"/>
      <c r="H24" s="719"/>
      <c r="I24" s="719"/>
      <c r="J24" s="719"/>
      <c r="K24" s="719"/>
      <c r="L24" s="719"/>
      <c r="M24" s="719"/>
      <c r="N24" s="719"/>
      <c r="O24" s="719"/>
      <c r="P24" s="719"/>
      <c r="Q24" s="719"/>
      <c r="R24" s="719"/>
      <c r="S24" s="719"/>
      <c r="T24" s="719"/>
      <c r="U24" s="720"/>
    </row>
    <row r="25" spans="2:21" ht="15.75">
      <c r="B25" s="717"/>
      <c r="C25" s="718" t="s">
        <v>652</v>
      </c>
      <c r="D25" s="719"/>
      <c r="E25" s="719"/>
      <c r="F25" s="719"/>
      <c r="G25" s="719"/>
      <c r="H25" s="719"/>
      <c r="I25" s="719"/>
      <c r="J25" s="719"/>
      <c r="K25" s="719"/>
      <c r="L25" s="719"/>
      <c r="M25" s="719"/>
      <c r="N25" s="719"/>
      <c r="O25" s="719"/>
      <c r="P25" s="719"/>
      <c r="Q25" s="719"/>
      <c r="R25" s="719"/>
      <c r="S25" s="719"/>
      <c r="T25" s="719"/>
      <c r="U25" s="720"/>
    </row>
    <row r="26" spans="2:21" ht="15.75">
      <c r="B26" s="717"/>
      <c r="C26" s="718"/>
      <c r="D26" s="719"/>
      <c r="E26" s="719"/>
      <c r="F26" s="719"/>
      <c r="G26" s="719"/>
      <c r="H26" s="719"/>
      <c r="I26" s="719"/>
      <c r="J26" s="719"/>
      <c r="K26" s="719"/>
      <c r="L26" s="719"/>
      <c r="M26" s="719"/>
      <c r="N26" s="719"/>
      <c r="O26" s="719"/>
      <c r="P26" s="719"/>
      <c r="Q26" s="719"/>
      <c r="R26" s="719"/>
      <c r="S26" s="719"/>
      <c r="T26" s="719"/>
      <c r="U26" s="720"/>
    </row>
    <row r="27" spans="2:21" ht="31.5" customHeight="1">
      <c r="B27" s="717"/>
      <c r="C27" s="751" t="s">
        <v>650</v>
      </c>
      <c r="D27" s="751"/>
      <c r="E27" s="751"/>
      <c r="F27" s="751"/>
      <c r="G27" s="751"/>
      <c r="H27" s="751"/>
      <c r="I27" s="751"/>
      <c r="J27" s="751"/>
      <c r="K27" s="751"/>
      <c r="L27" s="751"/>
      <c r="M27" s="751"/>
      <c r="N27" s="751"/>
      <c r="O27" s="751"/>
      <c r="P27" s="751"/>
      <c r="Q27" s="751"/>
      <c r="R27" s="751"/>
      <c r="S27" s="751"/>
      <c r="T27" s="751"/>
      <c r="U27" s="752"/>
    </row>
    <row r="28" spans="2:21" ht="15.75">
      <c r="B28" s="717"/>
      <c r="C28" s="718"/>
      <c r="D28" s="719"/>
      <c r="E28" s="719"/>
      <c r="F28" s="719"/>
      <c r="G28" s="719"/>
      <c r="H28" s="719"/>
      <c r="I28" s="719"/>
      <c r="J28" s="719"/>
      <c r="K28" s="719"/>
      <c r="L28" s="719"/>
      <c r="M28" s="719"/>
      <c r="N28" s="719"/>
      <c r="O28" s="719"/>
      <c r="P28" s="719"/>
      <c r="Q28" s="719"/>
      <c r="R28" s="719"/>
      <c r="S28" s="719"/>
      <c r="T28" s="719"/>
      <c r="U28" s="720"/>
    </row>
    <row r="29" spans="2:21" ht="31.5" customHeight="1">
      <c r="B29" s="717"/>
      <c r="C29" s="751" t="s">
        <v>653</v>
      </c>
      <c r="D29" s="751"/>
      <c r="E29" s="751"/>
      <c r="F29" s="751"/>
      <c r="G29" s="751"/>
      <c r="H29" s="751"/>
      <c r="I29" s="751"/>
      <c r="J29" s="751"/>
      <c r="K29" s="751"/>
      <c r="L29" s="751"/>
      <c r="M29" s="751"/>
      <c r="N29" s="751"/>
      <c r="O29" s="751"/>
      <c r="P29" s="751"/>
      <c r="Q29" s="751"/>
      <c r="R29" s="751"/>
      <c r="S29" s="751"/>
      <c r="T29" s="751"/>
      <c r="U29" s="752"/>
    </row>
    <row r="30" spans="2:21" ht="15.75">
      <c r="B30" s="717"/>
      <c r="C30" s="718"/>
      <c r="D30" s="719"/>
      <c r="E30" s="719"/>
      <c r="F30" s="719"/>
      <c r="G30" s="719"/>
      <c r="H30" s="719"/>
      <c r="I30" s="719"/>
      <c r="J30" s="719"/>
      <c r="K30" s="719"/>
      <c r="L30" s="719"/>
      <c r="M30" s="719"/>
      <c r="N30" s="719"/>
      <c r="O30" s="719"/>
      <c r="P30" s="719"/>
      <c r="Q30" s="719"/>
      <c r="R30" s="719"/>
      <c r="S30" s="719"/>
      <c r="T30" s="719"/>
      <c r="U30" s="720"/>
    </row>
    <row r="31" spans="2:21" ht="15.75">
      <c r="B31" s="717"/>
      <c r="C31" s="718" t="s">
        <v>654</v>
      </c>
      <c r="D31" s="719"/>
      <c r="E31" s="719"/>
      <c r="F31" s="719"/>
      <c r="G31" s="719"/>
      <c r="H31" s="719"/>
      <c r="I31" s="719"/>
      <c r="J31" s="719"/>
      <c r="K31" s="719"/>
      <c r="L31" s="719"/>
      <c r="M31" s="719"/>
      <c r="N31" s="719"/>
      <c r="O31" s="719"/>
      <c r="P31" s="719"/>
      <c r="Q31" s="719"/>
      <c r="R31" s="719"/>
      <c r="S31" s="719"/>
      <c r="T31" s="719"/>
      <c r="U31" s="720"/>
    </row>
    <row r="32" spans="2:21" ht="15.75">
      <c r="B32" s="721"/>
      <c r="C32" s="722"/>
      <c r="D32" s="723"/>
      <c r="E32" s="723"/>
      <c r="F32" s="723"/>
      <c r="G32" s="723"/>
      <c r="H32" s="723"/>
      <c r="I32" s="723"/>
      <c r="J32" s="723"/>
      <c r="K32" s="723"/>
      <c r="L32" s="723"/>
      <c r="M32" s="723"/>
      <c r="N32" s="723"/>
      <c r="O32" s="723"/>
      <c r="P32" s="723"/>
      <c r="Q32" s="723"/>
      <c r="R32" s="723"/>
      <c r="S32" s="723"/>
      <c r="T32" s="723"/>
      <c r="U32" s="724"/>
    </row>
    <row r="33" spans="2:21" ht="39" customHeight="1">
      <c r="B33" s="725" t="s">
        <v>655</v>
      </c>
      <c r="C33" s="759" t="s">
        <v>656</v>
      </c>
      <c r="D33" s="759"/>
      <c r="E33" s="759"/>
      <c r="F33" s="759"/>
      <c r="G33" s="759"/>
      <c r="H33" s="759"/>
      <c r="I33" s="759"/>
      <c r="J33" s="759"/>
      <c r="K33" s="759"/>
      <c r="L33" s="759"/>
      <c r="M33" s="759"/>
      <c r="N33" s="759"/>
      <c r="O33" s="759"/>
      <c r="P33" s="759"/>
      <c r="Q33" s="759"/>
      <c r="R33" s="759"/>
      <c r="S33" s="759"/>
      <c r="T33" s="759"/>
      <c r="U33" s="760"/>
    </row>
    <row r="34" spans="2:21">
      <c r="B34" s="726"/>
      <c r="C34" s="727"/>
      <c r="D34" s="727"/>
      <c r="E34" s="727"/>
      <c r="F34" s="727"/>
      <c r="G34" s="727"/>
      <c r="H34" s="727"/>
      <c r="I34" s="727"/>
      <c r="J34" s="727"/>
      <c r="K34" s="727"/>
      <c r="L34" s="727"/>
      <c r="M34" s="727"/>
      <c r="N34" s="727"/>
      <c r="O34" s="727"/>
      <c r="P34" s="727"/>
      <c r="Q34" s="727"/>
      <c r="R34" s="727"/>
      <c r="S34" s="727"/>
      <c r="T34" s="727"/>
      <c r="U34" s="728"/>
    </row>
    <row r="35" spans="2:21" ht="15.75">
      <c r="B35" s="729" t="s">
        <v>657</v>
      </c>
      <c r="C35" s="730" t="s">
        <v>658</v>
      </c>
      <c r="D35" s="719"/>
      <c r="E35" s="719"/>
      <c r="F35" s="719"/>
      <c r="G35" s="719"/>
      <c r="H35" s="719"/>
      <c r="I35" s="719"/>
      <c r="J35" s="719"/>
      <c r="K35" s="719"/>
      <c r="L35" s="719"/>
      <c r="M35" s="719"/>
      <c r="N35" s="719"/>
      <c r="O35" s="719"/>
      <c r="P35" s="719"/>
      <c r="Q35" s="719"/>
      <c r="R35" s="719"/>
      <c r="S35" s="719"/>
      <c r="T35" s="719"/>
      <c r="U35" s="720"/>
    </row>
    <row r="36" spans="2:21">
      <c r="B36" s="731"/>
      <c r="C36" s="723"/>
      <c r="D36" s="723"/>
      <c r="E36" s="723"/>
      <c r="F36" s="723"/>
      <c r="G36" s="723"/>
      <c r="H36" s="723"/>
      <c r="I36" s="723"/>
      <c r="J36" s="723"/>
      <c r="K36" s="723"/>
      <c r="L36" s="723"/>
      <c r="M36" s="723"/>
      <c r="N36" s="723"/>
      <c r="O36" s="723"/>
      <c r="P36" s="723"/>
      <c r="Q36" s="723"/>
      <c r="R36" s="723"/>
      <c r="S36" s="723"/>
      <c r="T36" s="723"/>
      <c r="U36" s="724"/>
    </row>
    <row r="37" spans="2:21" ht="34.5" customHeight="1">
      <c r="B37" s="716" t="s">
        <v>659</v>
      </c>
      <c r="C37" s="753" t="s">
        <v>660</v>
      </c>
      <c r="D37" s="753"/>
      <c r="E37" s="753"/>
      <c r="F37" s="753"/>
      <c r="G37" s="753"/>
      <c r="H37" s="753"/>
      <c r="I37" s="753"/>
      <c r="J37" s="753"/>
      <c r="K37" s="753"/>
      <c r="L37" s="753"/>
      <c r="M37" s="753"/>
      <c r="N37" s="753"/>
      <c r="O37" s="753"/>
      <c r="P37" s="753"/>
      <c r="Q37" s="753"/>
      <c r="R37" s="753"/>
      <c r="S37" s="753"/>
      <c r="T37" s="753"/>
      <c r="U37" s="754"/>
    </row>
    <row r="38" spans="2:21">
      <c r="B38" s="731"/>
      <c r="C38" s="723"/>
      <c r="D38" s="723"/>
      <c r="E38" s="723"/>
      <c r="F38" s="723"/>
      <c r="G38" s="723"/>
      <c r="H38" s="723"/>
      <c r="I38" s="723"/>
      <c r="J38" s="723"/>
      <c r="K38" s="723"/>
      <c r="L38" s="723"/>
      <c r="M38" s="723"/>
      <c r="N38" s="723"/>
      <c r="O38" s="723"/>
      <c r="P38" s="723"/>
      <c r="Q38" s="723"/>
      <c r="R38" s="723"/>
      <c r="S38" s="723"/>
      <c r="T38" s="723"/>
      <c r="U38" s="724"/>
    </row>
    <row r="39" spans="2:21" ht="15.75">
      <c r="B39" s="716" t="s">
        <v>661</v>
      </c>
      <c r="C39" s="732" t="s">
        <v>662</v>
      </c>
      <c r="D39" s="727"/>
      <c r="E39" s="727"/>
      <c r="F39" s="727"/>
      <c r="G39" s="727"/>
      <c r="H39" s="727"/>
      <c r="I39" s="727"/>
      <c r="J39" s="727"/>
      <c r="K39" s="727"/>
      <c r="L39" s="727"/>
      <c r="M39" s="727"/>
      <c r="N39" s="727"/>
      <c r="O39" s="727"/>
      <c r="P39" s="727"/>
      <c r="Q39" s="727"/>
      <c r="R39" s="727"/>
      <c r="S39" s="727"/>
      <c r="T39" s="727"/>
      <c r="U39" s="728"/>
    </row>
    <row r="40" spans="2:21">
      <c r="B40" s="731"/>
      <c r="C40" s="723"/>
      <c r="D40" s="723"/>
      <c r="E40" s="723"/>
      <c r="F40" s="723"/>
      <c r="G40" s="723"/>
      <c r="H40" s="723"/>
      <c r="I40" s="723"/>
      <c r="J40" s="723"/>
      <c r="K40" s="723"/>
      <c r="L40" s="723"/>
      <c r="M40" s="723"/>
      <c r="N40" s="723"/>
      <c r="O40" s="723"/>
      <c r="P40" s="723"/>
      <c r="Q40" s="723"/>
      <c r="R40" s="723"/>
      <c r="S40" s="723"/>
      <c r="T40" s="723"/>
      <c r="U40" s="724"/>
    </row>
    <row r="41" spans="2:21" ht="38.25" customHeight="1">
      <c r="B41" s="725" t="s">
        <v>663</v>
      </c>
      <c r="C41" s="761" t="s">
        <v>664</v>
      </c>
      <c r="D41" s="761"/>
      <c r="E41" s="761"/>
      <c r="F41" s="761"/>
      <c r="G41" s="761"/>
      <c r="H41" s="761"/>
      <c r="I41" s="761"/>
      <c r="J41" s="761"/>
      <c r="K41" s="761"/>
      <c r="L41" s="761"/>
      <c r="M41" s="761"/>
      <c r="N41" s="761"/>
      <c r="O41" s="761"/>
      <c r="P41" s="761"/>
      <c r="Q41" s="761"/>
      <c r="R41" s="761"/>
      <c r="S41" s="761"/>
      <c r="T41" s="761"/>
      <c r="U41" s="762"/>
    </row>
    <row r="42" spans="2:21">
      <c r="B42" s="733"/>
      <c r="C42" s="727"/>
      <c r="D42" s="727"/>
      <c r="E42" s="727"/>
      <c r="F42" s="727"/>
      <c r="G42" s="727"/>
      <c r="H42" s="727"/>
      <c r="I42" s="727"/>
      <c r="J42" s="727"/>
      <c r="K42" s="727"/>
      <c r="L42" s="727"/>
      <c r="M42" s="727"/>
      <c r="N42" s="727"/>
      <c r="O42" s="727"/>
      <c r="P42" s="727"/>
      <c r="Q42" s="727"/>
      <c r="R42" s="727"/>
      <c r="S42" s="727"/>
      <c r="T42" s="727"/>
      <c r="U42" s="728"/>
    </row>
    <row r="43" spans="2:21" ht="15.75">
      <c r="B43" s="729" t="s">
        <v>665</v>
      </c>
      <c r="C43" s="730" t="s">
        <v>666</v>
      </c>
      <c r="D43" s="719"/>
      <c r="E43" s="719"/>
      <c r="F43" s="719"/>
      <c r="G43" s="719"/>
      <c r="H43" s="719"/>
      <c r="I43" s="719"/>
      <c r="J43" s="719"/>
      <c r="K43" s="719"/>
      <c r="L43" s="719"/>
      <c r="M43" s="719"/>
      <c r="N43" s="719"/>
      <c r="O43" s="719"/>
      <c r="P43" s="719"/>
      <c r="Q43" s="719"/>
      <c r="R43" s="719"/>
      <c r="S43" s="719"/>
      <c r="T43" s="719"/>
      <c r="U43" s="720"/>
    </row>
    <row r="44" spans="2:21">
      <c r="B44" s="734"/>
      <c r="C44" s="719"/>
      <c r="D44" s="719"/>
      <c r="E44" s="719"/>
      <c r="F44" s="719"/>
      <c r="G44" s="719"/>
      <c r="H44" s="719"/>
      <c r="I44" s="719"/>
      <c r="J44" s="719"/>
      <c r="K44" s="719"/>
      <c r="L44" s="719"/>
      <c r="M44" s="719"/>
      <c r="N44" s="719"/>
      <c r="O44" s="719"/>
      <c r="P44" s="719"/>
      <c r="Q44" s="719"/>
      <c r="R44" s="719"/>
      <c r="S44" s="719"/>
      <c r="T44" s="719"/>
      <c r="U44" s="720"/>
    </row>
    <row r="45" spans="2:21" ht="36" customHeight="1">
      <c r="B45" s="734"/>
      <c r="C45" s="749" t="s">
        <v>670</v>
      </c>
      <c r="D45" s="749"/>
      <c r="E45" s="749"/>
      <c r="F45" s="749"/>
      <c r="G45" s="749"/>
      <c r="H45" s="749"/>
      <c r="I45" s="749"/>
      <c r="J45" s="749"/>
      <c r="K45" s="749"/>
      <c r="L45" s="749"/>
      <c r="M45" s="749"/>
      <c r="N45" s="749"/>
      <c r="O45" s="749"/>
      <c r="P45" s="749"/>
      <c r="Q45" s="749"/>
      <c r="R45" s="749"/>
      <c r="S45" s="749"/>
      <c r="T45" s="749"/>
      <c r="U45" s="750"/>
    </row>
    <row r="46" spans="2:21">
      <c r="B46" s="734"/>
      <c r="C46" s="735"/>
      <c r="D46" s="719"/>
      <c r="E46" s="719"/>
      <c r="F46" s="719"/>
      <c r="G46" s="719"/>
      <c r="H46" s="719"/>
      <c r="I46" s="719"/>
      <c r="J46" s="719"/>
      <c r="K46" s="719"/>
      <c r="L46" s="719"/>
      <c r="M46" s="719"/>
      <c r="N46" s="719"/>
      <c r="O46" s="719"/>
      <c r="P46" s="719"/>
      <c r="Q46" s="719"/>
      <c r="R46" s="719"/>
      <c r="S46" s="719"/>
      <c r="T46" s="719"/>
      <c r="U46" s="720"/>
    </row>
    <row r="47" spans="2:21" ht="35.25" customHeight="1">
      <c r="B47" s="734"/>
      <c r="C47" s="749" t="s">
        <v>667</v>
      </c>
      <c r="D47" s="749"/>
      <c r="E47" s="749"/>
      <c r="F47" s="749"/>
      <c r="G47" s="749"/>
      <c r="H47" s="749"/>
      <c r="I47" s="749"/>
      <c r="J47" s="749"/>
      <c r="K47" s="749"/>
      <c r="L47" s="749"/>
      <c r="M47" s="749"/>
      <c r="N47" s="749"/>
      <c r="O47" s="749"/>
      <c r="P47" s="749"/>
      <c r="Q47" s="749"/>
      <c r="R47" s="749"/>
      <c r="S47" s="749"/>
      <c r="T47" s="749"/>
      <c r="U47" s="750"/>
    </row>
    <row r="48" spans="2:21">
      <c r="B48" s="734"/>
      <c r="C48" s="735"/>
      <c r="D48" s="719"/>
      <c r="E48" s="719"/>
      <c r="F48" s="719"/>
      <c r="G48" s="719"/>
      <c r="H48" s="719"/>
      <c r="I48" s="719"/>
      <c r="J48" s="719"/>
      <c r="K48" s="719"/>
      <c r="L48" s="719"/>
      <c r="M48" s="719"/>
      <c r="N48" s="719"/>
      <c r="O48" s="719"/>
      <c r="P48" s="719"/>
      <c r="Q48" s="719"/>
      <c r="R48" s="719"/>
      <c r="S48" s="719"/>
      <c r="T48" s="719"/>
      <c r="U48" s="720"/>
    </row>
    <row r="49" spans="2:21" ht="40.5" customHeight="1">
      <c r="B49" s="734"/>
      <c r="C49" s="749" t="s">
        <v>668</v>
      </c>
      <c r="D49" s="749"/>
      <c r="E49" s="749"/>
      <c r="F49" s="749"/>
      <c r="G49" s="749"/>
      <c r="H49" s="749"/>
      <c r="I49" s="749"/>
      <c r="J49" s="749"/>
      <c r="K49" s="749"/>
      <c r="L49" s="749"/>
      <c r="M49" s="749"/>
      <c r="N49" s="749"/>
      <c r="O49" s="749"/>
      <c r="P49" s="749"/>
      <c r="Q49" s="749"/>
      <c r="R49" s="749"/>
      <c r="S49" s="749"/>
      <c r="T49" s="749"/>
      <c r="U49" s="750"/>
    </row>
    <row r="50" spans="2:21">
      <c r="B50" s="734"/>
      <c r="C50" s="735"/>
      <c r="D50" s="719"/>
      <c r="E50" s="719"/>
      <c r="F50" s="719"/>
      <c r="G50" s="719"/>
      <c r="H50" s="719"/>
      <c r="I50" s="719"/>
      <c r="J50" s="719"/>
      <c r="K50" s="719"/>
      <c r="L50" s="719"/>
      <c r="M50" s="719"/>
      <c r="N50" s="719"/>
      <c r="O50" s="719"/>
      <c r="P50" s="719"/>
      <c r="Q50" s="719"/>
      <c r="R50" s="719"/>
      <c r="S50" s="719"/>
      <c r="T50" s="719"/>
      <c r="U50" s="720"/>
    </row>
    <row r="51" spans="2:21" ht="30" customHeight="1">
      <c r="B51" s="734"/>
      <c r="C51" s="749" t="s">
        <v>669</v>
      </c>
      <c r="D51" s="749"/>
      <c r="E51" s="749"/>
      <c r="F51" s="749"/>
      <c r="G51" s="749"/>
      <c r="H51" s="749"/>
      <c r="I51" s="749"/>
      <c r="J51" s="749"/>
      <c r="K51" s="749"/>
      <c r="L51" s="749"/>
      <c r="M51" s="749"/>
      <c r="N51" s="749"/>
      <c r="O51" s="749"/>
      <c r="P51" s="749"/>
      <c r="Q51" s="749"/>
      <c r="R51" s="749"/>
      <c r="S51" s="749"/>
      <c r="T51" s="749"/>
      <c r="U51" s="750"/>
    </row>
    <row r="52" spans="2:21" ht="15.75">
      <c r="B52" s="734"/>
      <c r="C52" s="718"/>
      <c r="D52" s="719"/>
      <c r="E52" s="719"/>
      <c r="F52" s="719"/>
      <c r="G52" s="719"/>
      <c r="H52" s="719"/>
      <c r="I52" s="719"/>
      <c r="J52" s="719"/>
      <c r="K52" s="719"/>
      <c r="L52" s="719"/>
      <c r="M52" s="719"/>
      <c r="N52" s="719"/>
      <c r="O52" s="719"/>
      <c r="P52" s="719"/>
      <c r="Q52" s="719"/>
      <c r="R52" s="719"/>
      <c r="S52" s="719"/>
      <c r="T52" s="719"/>
      <c r="U52" s="720"/>
    </row>
    <row r="53" spans="2:21" ht="31.5" customHeight="1">
      <c r="B53" s="734"/>
      <c r="C53" s="751" t="s">
        <v>671</v>
      </c>
      <c r="D53" s="751"/>
      <c r="E53" s="751"/>
      <c r="F53" s="751"/>
      <c r="G53" s="751"/>
      <c r="H53" s="751"/>
      <c r="I53" s="751"/>
      <c r="J53" s="751"/>
      <c r="K53" s="751"/>
      <c r="L53" s="751"/>
      <c r="M53" s="751"/>
      <c r="N53" s="751"/>
      <c r="O53" s="751"/>
      <c r="P53" s="751"/>
      <c r="Q53" s="751"/>
      <c r="R53" s="751"/>
      <c r="S53" s="751"/>
      <c r="T53" s="751"/>
      <c r="U53" s="752"/>
    </row>
    <row r="54" spans="2:21">
      <c r="B54" s="731"/>
      <c r="C54" s="723"/>
      <c r="D54" s="723"/>
      <c r="E54" s="723"/>
      <c r="F54" s="723"/>
      <c r="G54" s="723"/>
      <c r="H54" s="723"/>
      <c r="I54" s="723"/>
      <c r="J54" s="723"/>
      <c r="K54" s="723"/>
      <c r="L54" s="723"/>
      <c r="M54" s="723"/>
      <c r="N54" s="723"/>
      <c r="O54" s="723"/>
      <c r="P54" s="723"/>
      <c r="Q54" s="723"/>
      <c r="R54" s="723"/>
      <c r="S54" s="723"/>
      <c r="T54" s="723"/>
      <c r="U54" s="724"/>
    </row>
    <row r="55" spans="2:21" ht="48" customHeight="1">
      <c r="B55" s="716" t="s">
        <v>672</v>
      </c>
      <c r="C55" s="753" t="s">
        <v>673</v>
      </c>
      <c r="D55" s="753"/>
      <c r="E55" s="753"/>
      <c r="F55" s="753"/>
      <c r="G55" s="753"/>
      <c r="H55" s="753"/>
      <c r="I55" s="753"/>
      <c r="J55" s="753"/>
      <c r="K55" s="753"/>
      <c r="L55" s="753"/>
      <c r="M55" s="753"/>
      <c r="N55" s="753"/>
      <c r="O55" s="753"/>
      <c r="P55" s="753"/>
      <c r="Q55" s="753"/>
      <c r="R55" s="753"/>
      <c r="S55" s="753"/>
      <c r="T55" s="753"/>
      <c r="U55" s="754"/>
    </row>
    <row r="56" spans="2:21">
      <c r="B56" s="731"/>
      <c r="C56" s="723"/>
      <c r="D56" s="723"/>
      <c r="E56" s="723"/>
      <c r="F56" s="723"/>
      <c r="G56" s="723"/>
      <c r="H56" s="723"/>
      <c r="I56" s="723"/>
      <c r="J56" s="723"/>
      <c r="K56" s="723"/>
      <c r="L56" s="723"/>
      <c r="M56" s="723"/>
      <c r="N56" s="723"/>
      <c r="O56" s="723"/>
      <c r="P56" s="723"/>
      <c r="Q56" s="723"/>
      <c r="R56" s="723"/>
      <c r="S56" s="723"/>
      <c r="T56" s="723"/>
      <c r="U56" s="724"/>
    </row>
    <row r="57" spans="2:21" ht="34.5" customHeight="1">
      <c r="B57" s="716" t="s">
        <v>674</v>
      </c>
      <c r="C57" s="753" t="s">
        <v>675</v>
      </c>
      <c r="D57" s="753"/>
      <c r="E57" s="753"/>
      <c r="F57" s="753"/>
      <c r="G57" s="753"/>
      <c r="H57" s="753"/>
      <c r="I57" s="753"/>
      <c r="J57" s="753"/>
      <c r="K57" s="753"/>
      <c r="L57" s="753"/>
      <c r="M57" s="753"/>
      <c r="N57" s="753"/>
      <c r="O57" s="753"/>
      <c r="P57" s="753"/>
      <c r="Q57" s="753"/>
      <c r="R57" s="753"/>
      <c r="S57" s="753"/>
      <c r="T57" s="753"/>
      <c r="U57" s="754"/>
    </row>
    <row r="58" spans="2:21">
      <c r="B58" s="736"/>
      <c r="C58" s="723"/>
      <c r="D58" s="723"/>
      <c r="E58" s="723"/>
      <c r="F58" s="723"/>
      <c r="G58" s="723"/>
      <c r="H58" s="723"/>
      <c r="I58" s="723"/>
      <c r="J58" s="723"/>
      <c r="K58" s="723"/>
      <c r="L58" s="723"/>
      <c r="M58" s="723"/>
      <c r="N58" s="723"/>
      <c r="O58" s="723"/>
      <c r="P58" s="723"/>
      <c r="Q58" s="723"/>
      <c r="R58" s="723"/>
      <c r="S58" s="723"/>
      <c r="T58" s="723"/>
      <c r="U58" s="724"/>
    </row>
    <row r="59" spans="2:21" ht="30.75" customHeight="1">
      <c r="B59" s="725" t="s">
        <v>676</v>
      </c>
      <c r="C59" s="737" t="s">
        <v>677</v>
      </c>
      <c r="D59" s="738"/>
      <c r="E59" s="738"/>
      <c r="F59" s="738"/>
      <c r="G59" s="738"/>
      <c r="H59" s="738"/>
      <c r="I59" s="738"/>
      <c r="J59" s="738"/>
      <c r="K59" s="738"/>
      <c r="L59" s="738"/>
      <c r="M59" s="738"/>
      <c r="N59" s="738"/>
      <c r="O59" s="738"/>
      <c r="P59" s="738"/>
      <c r="Q59" s="738"/>
      <c r="R59" s="738"/>
      <c r="S59" s="738"/>
      <c r="T59" s="738"/>
      <c r="U59" s="73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3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90" zoomScaleNormal="90" workbookViewId="0">
      <selection activeCell="C16" sqref="C16"/>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4" t="s">
        <v>568</v>
      </c>
      <c r="C3" s="765"/>
      <c r="D3" s="765"/>
      <c r="E3" s="765"/>
      <c r="F3" s="766"/>
      <c r="G3" s="124"/>
    </row>
    <row r="4" spans="2:20" ht="16.5" customHeight="1">
      <c r="B4" s="767"/>
      <c r="C4" s="768"/>
      <c r="D4" s="768"/>
      <c r="E4" s="768"/>
      <c r="F4" s="769"/>
      <c r="G4" s="124"/>
    </row>
    <row r="5" spans="2:20" ht="71.25" customHeight="1">
      <c r="B5" s="767"/>
      <c r="C5" s="768"/>
      <c r="D5" s="768"/>
      <c r="E5" s="768"/>
      <c r="F5" s="769"/>
      <c r="G5" s="124"/>
    </row>
    <row r="6" spans="2:20" ht="21.75" customHeight="1">
      <c r="B6" s="770"/>
      <c r="C6" s="771"/>
      <c r="D6" s="771"/>
      <c r="E6" s="771"/>
      <c r="F6" s="772"/>
      <c r="G6" s="124"/>
    </row>
    <row r="8" spans="2:20" ht="21">
      <c r="B8" s="763" t="s">
        <v>484</v>
      </c>
      <c r="C8" s="763"/>
      <c r="D8" s="763"/>
      <c r="E8" s="763"/>
      <c r="F8" s="763"/>
      <c r="G8" s="763"/>
    </row>
    <row r="9" spans="2:20" ht="24.75" customHeight="1" thickBot="1">
      <c r="B9" s="116"/>
      <c r="C9" s="116"/>
      <c r="D9" s="116"/>
      <c r="E9" s="116"/>
      <c r="F9" s="116"/>
      <c r="G9" s="121"/>
    </row>
    <row r="10" spans="2:20" ht="27.75" customHeight="1" thickBot="1">
      <c r="B10" s="119" t="s">
        <v>172</v>
      </c>
      <c r="C10" s="104" t="s">
        <v>409</v>
      </c>
      <c r="D10" s="116"/>
      <c r="E10" s="116"/>
      <c r="F10" s="116"/>
      <c r="G10" s="121"/>
    </row>
    <row r="11" spans="2:20">
      <c r="B11" s="116"/>
      <c r="C11" s="116"/>
      <c r="D11" s="116"/>
      <c r="E11" s="116"/>
      <c r="F11" s="116"/>
      <c r="G11" s="121"/>
    </row>
    <row r="12" spans="2:20" s="9" customFormat="1" ht="31.5" customHeight="1" thickBot="1">
      <c r="B12" s="85" t="s">
        <v>596</v>
      </c>
      <c r="G12" s="28"/>
      <c r="L12" s="33"/>
      <c r="M12" s="33"/>
      <c r="N12" s="33"/>
      <c r="O12" s="33"/>
      <c r="P12" s="33"/>
      <c r="Q12" s="70"/>
      <c r="S12" s="8"/>
      <c r="T12" s="8"/>
    </row>
    <row r="13" spans="2:20" s="9" customFormat="1" ht="26.25" customHeight="1" thickBot="1">
      <c r="B13" s="104"/>
      <c r="C13" s="126" t="s">
        <v>637</v>
      </c>
      <c r="G13" s="111"/>
      <c r="L13" s="33"/>
      <c r="M13" s="33"/>
      <c r="N13" s="33"/>
      <c r="O13" s="33"/>
      <c r="P13" s="33"/>
      <c r="Q13" s="70"/>
      <c r="S13" s="8"/>
      <c r="T13" s="8"/>
    </row>
    <row r="14" spans="2:20" s="9" customFormat="1" ht="26.25" customHeight="1" thickBot="1">
      <c r="B14" s="104"/>
      <c r="C14" s="174" t="s">
        <v>632</v>
      </c>
      <c r="G14" s="125"/>
      <c r="L14" s="33"/>
      <c r="M14" s="33"/>
      <c r="N14" s="33"/>
      <c r="O14" s="33"/>
      <c r="P14" s="33"/>
      <c r="Q14" s="70"/>
      <c r="S14" s="8"/>
      <c r="T14" s="8"/>
    </row>
    <row r="15" spans="2:20" s="9" customFormat="1" ht="26.25" customHeight="1" thickBot="1">
      <c r="B15" s="104"/>
      <c r="C15" s="174" t="s">
        <v>633</v>
      </c>
      <c r="G15" s="125"/>
      <c r="L15" s="33"/>
      <c r="M15" s="33"/>
      <c r="N15" s="33"/>
      <c r="O15" s="33"/>
      <c r="P15" s="33"/>
      <c r="Q15" s="70"/>
      <c r="S15" s="8"/>
      <c r="T15" s="8"/>
    </row>
    <row r="16" spans="2:20" s="9" customFormat="1" ht="26.25" customHeight="1" thickBot="1">
      <c r="B16" s="104"/>
      <c r="C16" s="174" t="s">
        <v>634</v>
      </c>
      <c r="G16" s="125"/>
      <c r="L16" s="33"/>
      <c r="M16" s="33"/>
      <c r="N16" s="33"/>
      <c r="O16" s="33"/>
      <c r="P16" s="33"/>
      <c r="Q16" s="70"/>
      <c r="S16" s="8"/>
      <c r="T16" s="8"/>
    </row>
    <row r="17" spans="2:20" s="9" customFormat="1" ht="26.25" customHeight="1" thickBot="1">
      <c r="B17" s="104"/>
      <c r="C17" s="126" t="s">
        <v>635</v>
      </c>
      <c r="G17" s="111"/>
      <c r="L17" s="33"/>
      <c r="M17" s="33"/>
      <c r="N17" s="33"/>
      <c r="O17" s="33"/>
      <c r="P17" s="33"/>
      <c r="Q17" s="70"/>
      <c r="S17" s="8"/>
      <c r="T17" s="8"/>
    </row>
    <row r="18" spans="2:20" s="9" customFormat="1" ht="26.25" customHeight="1" thickBot="1">
      <c r="B18" s="104"/>
      <c r="C18" s="126" t="s">
        <v>636</v>
      </c>
      <c r="G18" s="125"/>
      <c r="L18" s="33"/>
      <c r="M18" s="33"/>
      <c r="N18" s="33"/>
      <c r="O18" s="33"/>
      <c r="P18" s="33"/>
      <c r="Q18" s="70"/>
      <c r="S18" s="8"/>
      <c r="T18" s="8"/>
    </row>
    <row r="19" spans="2:20" s="9" customFormat="1" ht="26.25" customHeight="1" thickBot="1">
      <c r="B19" s="104"/>
      <c r="C19" s="126" t="s">
        <v>638</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543</v>
      </c>
      <c r="C21" s="245" t="s">
        <v>474</v>
      </c>
      <c r="D21" s="245" t="s">
        <v>450</v>
      </c>
      <c r="E21" s="245" t="s">
        <v>442</v>
      </c>
      <c r="F21" s="245" t="s">
        <v>556</v>
      </c>
      <c r="G21" s="40"/>
      <c r="M21" s="25"/>
      <c r="T21" s="25"/>
    </row>
    <row r="22" spans="2:20" s="105" customFormat="1" ht="36" customHeight="1">
      <c r="B22" s="649" t="s">
        <v>546</v>
      </c>
      <c r="C22" s="655" t="s">
        <v>440</v>
      </c>
      <c r="D22" s="658" t="s">
        <v>446</v>
      </c>
      <c r="E22" s="662" t="s">
        <v>595</v>
      </c>
      <c r="F22" s="658" t="s">
        <v>451</v>
      </c>
      <c r="G22" s="176"/>
      <c r="M22" s="647"/>
      <c r="T22" s="647"/>
    </row>
    <row r="23" spans="2:20" s="105" customFormat="1" ht="35.25" customHeight="1">
      <c r="B23" s="650" t="s">
        <v>461</v>
      </c>
      <c r="C23" s="656" t="s">
        <v>441</v>
      </c>
      <c r="D23" s="659" t="s">
        <v>447</v>
      </c>
      <c r="E23" s="663" t="s">
        <v>595</v>
      </c>
      <c r="F23" s="659" t="s">
        <v>451</v>
      </c>
      <c r="G23" s="176"/>
      <c r="M23" s="647"/>
      <c r="T23" s="647"/>
    </row>
    <row r="24" spans="2:20" s="105" customFormat="1" ht="34.5" customHeight="1">
      <c r="B24" s="650" t="s">
        <v>458</v>
      </c>
      <c r="C24" s="656" t="s">
        <v>441</v>
      </c>
      <c r="D24" s="659" t="s">
        <v>448</v>
      </c>
      <c r="E24" s="663" t="s">
        <v>595</v>
      </c>
      <c r="F24" s="659" t="s">
        <v>451</v>
      </c>
      <c r="G24" s="176"/>
      <c r="M24" s="647"/>
      <c r="T24" s="647"/>
    </row>
    <row r="25" spans="2:20" s="105" customFormat="1" ht="32.25" customHeight="1">
      <c r="B25" s="651" t="s">
        <v>459</v>
      </c>
      <c r="C25" s="656" t="s">
        <v>440</v>
      </c>
      <c r="D25" s="659" t="s">
        <v>449</v>
      </c>
      <c r="E25" s="664" t="s">
        <v>614</v>
      </c>
      <c r="F25" s="667"/>
      <c r="G25" s="176"/>
      <c r="M25" s="647"/>
      <c r="T25" s="647"/>
    </row>
    <row r="26" spans="2:20" s="105" customFormat="1" ht="30.75" customHeight="1">
      <c r="B26" s="652" t="s">
        <v>544</v>
      </c>
      <c r="C26" s="656" t="s">
        <v>440</v>
      </c>
      <c r="D26" s="659"/>
      <c r="E26" s="664"/>
      <c r="F26" s="667"/>
      <c r="G26" s="176"/>
      <c r="M26" s="647"/>
      <c r="T26" s="647"/>
    </row>
    <row r="27" spans="2:20" s="105" customFormat="1" ht="32.25" customHeight="1">
      <c r="B27" s="653" t="s">
        <v>545</v>
      </c>
      <c r="C27" s="656" t="s">
        <v>440</v>
      </c>
      <c r="D27" s="660" t="s">
        <v>541</v>
      </c>
      <c r="E27" s="664"/>
      <c r="F27" s="667"/>
      <c r="G27" s="176"/>
      <c r="M27" s="647"/>
      <c r="T27" s="647"/>
    </row>
    <row r="28" spans="2:20" s="105" customFormat="1" ht="27" customHeight="1">
      <c r="B28" s="651" t="s">
        <v>460</v>
      </c>
      <c r="C28" s="656" t="s">
        <v>443</v>
      </c>
      <c r="D28" s="659" t="s">
        <v>485</v>
      </c>
      <c r="E28" s="664" t="s">
        <v>462</v>
      </c>
      <c r="F28" s="667"/>
      <c r="G28" s="176"/>
      <c r="M28" s="647"/>
      <c r="T28" s="647"/>
    </row>
    <row r="29" spans="2:20" s="105" customFormat="1" ht="27" customHeight="1">
      <c r="B29" s="653" t="s">
        <v>455</v>
      </c>
      <c r="C29" s="656" t="s">
        <v>440</v>
      </c>
      <c r="D29" s="659"/>
      <c r="E29" s="664"/>
      <c r="F29" s="659" t="s">
        <v>410</v>
      </c>
      <c r="G29" s="176"/>
      <c r="M29" s="647"/>
      <c r="T29" s="647"/>
    </row>
    <row r="30" spans="2:20" s="105" customFormat="1" ht="32.25" customHeight="1">
      <c r="B30" s="651" t="s">
        <v>208</v>
      </c>
      <c r="C30" s="656" t="s">
        <v>445</v>
      </c>
      <c r="D30" s="659" t="s">
        <v>558</v>
      </c>
      <c r="E30" s="665"/>
      <c r="F30" s="659" t="s">
        <v>557</v>
      </c>
      <c r="G30" s="648"/>
      <c r="M30" s="647"/>
    </row>
    <row r="31" spans="2:20" s="105" customFormat="1" ht="27.75" customHeight="1">
      <c r="B31" s="654" t="s">
        <v>542</v>
      </c>
      <c r="C31" s="657" t="s">
        <v>444</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413</v>
      </c>
      <c r="B1" s="8" t="s">
        <v>41</v>
      </c>
      <c r="C1" s="122" t="s">
        <v>235</v>
      </c>
      <c r="D1" s="8" t="s">
        <v>418</v>
      </c>
      <c r="E1" s="122" t="s">
        <v>453</v>
      </c>
      <c r="F1" s="122" t="s">
        <v>552</v>
      </c>
      <c r="G1" s="122" t="s">
        <v>578</v>
      </c>
      <c r="H1" s="122" t="s">
        <v>589</v>
      </c>
    </row>
    <row r="2" spans="1:8">
      <c r="A2" s="12" t="s">
        <v>29</v>
      </c>
      <c r="B2" s="12" t="s">
        <v>27</v>
      </c>
      <c r="C2" s="10">
        <v>2006</v>
      </c>
      <c r="D2" s="12" t="s">
        <v>419</v>
      </c>
      <c r="E2" s="10">
        <f>'2. LRAMVA Threshold'!D9</f>
        <v>0</v>
      </c>
      <c r="F2" s="26" t="s">
        <v>171</v>
      </c>
      <c r="G2" s="12" t="s">
        <v>579</v>
      </c>
      <c r="H2" s="12" t="s">
        <v>597</v>
      </c>
    </row>
    <row r="3" spans="1:8">
      <c r="A3" s="12" t="s">
        <v>374</v>
      </c>
      <c r="B3" s="12" t="s">
        <v>27</v>
      </c>
      <c r="C3" s="10">
        <v>2007</v>
      </c>
      <c r="D3" s="12" t="s">
        <v>420</v>
      </c>
      <c r="E3" s="10">
        <f>'2. LRAMVA Threshold'!D24</f>
        <v>0</v>
      </c>
      <c r="F3" s="12" t="s">
        <v>553</v>
      </c>
      <c r="G3" s="12" t="s">
        <v>580</v>
      </c>
      <c r="H3" s="12" t="s">
        <v>590</v>
      </c>
    </row>
    <row r="4" spans="1:8">
      <c r="A4" s="12" t="s">
        <v>375</v>
      </c>
      <c r="B4" s="12" t="s">
        <v>28</v>
      </c>
      <c r="C4" s="10">
        <v>2008</v>
      </c>
      <c r="D4" s="12" t="s">
        <v>421</v>
      </c>
      <c r="F4" s="12" t="s">
        <v>170</v>
      </c>
      <c r="G4" s="12" t="s">
        <v>581</v>
      </c>
    </row>
    <row r="5" spans="1:8">
      <c r="A5" s="12" t="s">
        <v>376</v>
      </c>
      <c r="B5" s="12" t="s">
        <v>28</v>
      </c>
      <c r="C5" s="10">
        <v>2009</v>
      </c>
      <c r="F5" s="12" t="s">
        <v>371</v>
      </c>
      <c r="G5" s="12" t="s">
        <v>582</v>
      </c>
    </row>
    <row r="6" spans="1:8">
      <c r="A6" s="12" t="s">
        <v>377</v>
      </c>
      <c r="B6" s="12" t="s">
        <v>28</v>
      </c>
      <c r="C6" s="10">
        <v>2010</v>
      </c>
      <c r="F6" s="12" t="s">
        <v>372</v>
      </c>
      <c r="G6" s="12" t="s">
        <v>583</v>
      </c>
    </row>
    <row r="7" spans="1:8">
      <c r="A7" s="12" t="s">
        <v>378</v>
      </c>
      <c r="B7" s="12" t="s">
        <v>28</v>
      </c>
      <c r="C7" s="10">
        <v>2011</v>
      </c>
      <c r="F7" s="12" t="s">
        <v>373</v>
      </c>
      <c r="G7" s="12" t="s">
        <v>584</v>
      </c>
    </row>
    <row r="8" spans="1:8">
      <c r="A8" s="12" t="s">
        <v>379</v>
      </c>
      <c r="B8" s="12" t="s">
        <v>28</v>
      </c>
      <c r="C8" s="10">
        <v>2012</v>
      </c>
      <c r="F8" s="12" t="s">
        <v>561</v>
      </c>
      <c r="G8" s="12" t="s">
        <v>585</v>
      </c>
    </row>
    <row r="9" spans="1:8">
      <c r="A9" s="12" t="s">
        <v>380</v>
      </c>
      <c r="B9" s="12" t="s">
        <v>28</v>
      </c>
      <c r="C9" s="10">
        <v>2013</v>
      </c>
      <c r="G9" s="12" t="s">
        <v>586</v>
      </c>
    </row>
    <row r="10" spans="1:8">
      <c r="A10" s="12" t="s">
        <v>381</v>
      </c>
      <c r="B10" s="12" t="s">
        <v>28</v>
      </c>
      <c r="C10" s="10">
        <v>2014</v>
      </c>
      <c r="G10" s="12" t="s">
        <v>587</v>
      </c>
    </row>
    <row r="11" spans="1:8">
      <c r="A11" s="12" t="s">
        <v>382</v>
      </c>
      <c r="B11" s="12" t="s">
        <v>28</v>
      </c>
      <c r="C11" s="10">
        <v>2015</v>
      </c>
      <c r="G11" s="12" t="s">
        <v>588</v>
      </c>
    </row>
    <row r="12" spans="1:8">
      <c r="A12" s="12" t="s">
        <v>383</v>
      </c>
      <c r="B12" s="12" t="s">
        <v>28</v>
      </c>
      <c r="C12" s="10">
        <v>2016</v>
      </c>
    </row>
    <row r="13" spans="1:8">
      <c r="A13" s="12" t="s">
        <v>384</v>
      </c>
      <c r="B13" s="12" t="s">
        <v>28</v>
      </c>
      <c r="C13" s="10">
        <v>2017</v>
      </c>
    </row>
    <row r="14" spans="1:8">
      <c r="A14" s="12" t="s">
        <v>385</v>
      </c>
      <c r="B14" s="12" t="s">
        <v>28</v>
      </c>
      <c r="C14" s="10">
        <v>2018</v>
      </c>
    </row>
    <row r="15" spans="1:8">
      <c r="A15" s="12" t="s">
        <v>386</v>
      </c>
      <c r="B15" s="12" t="s">
        <v>28</v>
      </c>
      <c r="C15" s="10">
        <v>2019</v>
      </c>
    </row>
    <row r="16" spans="1:8">
      <c r="A16" s="12" t="s">
        <v>387</v>
      </c>
      <c r="B16" s="12" t="s">
        <v>28</v>
      </c>
      <c r="C16" s="10">
        <v>2020</v>
      </c>
    </row>
    <row r="17" spans="1:2">
      <c r="A17" s="12" t="s">
        <v>388</v>
      </c>
      <c r="B17" s="12" t="s">
        <v>28</v>
      </c>
    </row>
    <row r="18" spans="1:2">
      <c r="A18" s="12" t="s">
        <v>389</v>
      </c>
      <c r="B18" s="12" t="s">
        <v>28</v>
      </c>
    </row>
    <row r="19" spans="1:2">
      <c r="A19" s="12" t="s">
        <v>390</v>
      </c>
      <c r="B19" s="12" t="s">
        <v>28</v>
      </c>
    </row>
    <row r="20" spans="1:2">
      <c r="A20" s="12" t="s">
        <v>391</v>
      </c>
      <c r="B20" s="12" t="s">
        <v>28</v>
      </c>
    </row>
    <row r="21" spans="1:2">
      <c r="A21" s="12" t="s">
        <v>392</v>
      </c>
      <c r="B21" s="12" t="s">
        <v>28</v>
      </c>
    </row>
    <row r="22" spans="1:2">
      <c r="A22" s="12" t="s">
        <v>393</v>
      </c>
      <c r="B22" s="12" t="s">
        <v>28</v>
      </c>
    </row>
    <row r="23" spans="1:2">
      <c r="A23" s="12" t="s">
        <v>394</v>
      </c>
      <c r="B23" s="12" t="s">
        <v>28</v>
      </c>
    </row>
    <row r="24" spans="1:2">
      <c r="A24" s="12" t="s">
        <v>395</v>
      </c>
      <c r="B24" s="12" t="s">
        <v>28</v>
      </c>
    </row>
    <row r="25" spans="1:2">
      <c r="A25" s="12" t="s">
        <v>396</v>
      </c>
      <c r="B25" s="12" t="s">
        <v>28</v>
      </c>
    </row>
    <row r="26" spans="1:2">
      <c r="A26" s="12" t="s">
        <v>32</v>
      </c>
      <c r="B26" s="12" t="s">
        <v>27</v>
      </c>
    </row>
    <row r="27" spans="1:2">
      <c r="A27" s="12" t="s">
        <v>397</v>
      </c>
      <c r="B27" s="12" t="s">
        <v>28</v>
      </c>
    </row>
    <row r="28" spans="1:2">
      <c r="A28" s="12" t="s">
        <v>398</v>
      </c>
      <c r="B28" s="12" t="s">
        <v>28</v>
      </c>
    </row>
    <row r="29" spans="1:2">
      <c r="A29" s="12" t="s">
        <v>399</v>
      </c>
      <c r="B29" s="12" t="s">
        <v>28</v>
      </c>
    </row>
    <row r="30" spans="1:2">
      <c r="A30" s="12" t="s">
        <v>30</v>
      </c>
      <c r="B30" s="12" t="s">
        <v>28</v>
      </c>
    </row>
    <row r="31" spans="1:2">
      <c r="A31" s="12" t="s">
        <v>400</v>
      </c>
      <c r="B31" s="12" t="s">
        <v>28</v>
      </c>
    </row>
    <row r="32" spans="1:2">
      <c r="A32" s="12" t="s">
        <v>401</v>
      </c>
      <c r="B32" s="12" t="s">
        <v>28</v>
      </c>
    </row>
    <row r="33" spans="1:2">
      <c r="A33" s="12" t="s">
        <v>402</v>
      </c>
      <c r="B33" s="12" t="s">
        <v>28</v>
      </c>
    </row>
    <row r="34" spans="1:2">
      <c r="A34" s="12" t="s">
        <v>403</v>
      </c>
      <c r="B34" s="12" t="s">
        <v>28</v>
      </c>
    </row>
    <row r="35" spans="1:2">
      <c r="A35" s="12" t="s">
        <v>404</v>
      </c>
      <c r="B35" s="12" t="s">
        <v>28</v>
      </c>
    </row>
    <row r="36" spans="1:2">
      <c r="A36" s="12" t="s">
        <v>405</v>
      </c>
      <c r="B36" s="12" t="s">
        <v>28</v>
      </c>
    </row>
    <row r="37" spans="1:2">
      <c r="A37" s="12" t="s">
        <v>406</v>
      </c>
      <c r="B37" s="12" t="s">
        <v>28</v>
      </c>
    </row>
    <row r="38" spans="1:2">
      <c r="A38" s="12" t="s">
        <v>407</v>
      </c>
      <c r="B38" s="12" t="s">
        <v>28</v>
      </c>
    </row>
    <row r="39" spans="1:2">
      <c r="A39" s="12" t="s">
        <v>408</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topLeftCell="A19" zoomScale="90" zoomScaleNormal="90" workbookViewId="0">
      <selection activeCell="I38" sqref="I38"/>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554</v>
      </c>
      <c r="D6" s="17"/>
      <c r="E6" s="9"/>
      <c r="T6" s="9"/>
      <c r="V6" s="8"/>
    </row>
    <row r="7" spans="2:22" ht="21" customHeight="1">
      <c r="B7" s="539"/>
      <c r="C7" s="17"/>
      <c r="D7" s="17"/>
      <c r="E7" s="9"/>
      <c r="T7" s="9"/>
      <c r="V7" s="8"/>
    </row>
    <row r="8" spans="2:22" ht="24.75" customHeight="1">
      <c r="B8" s="119" t="s">
        <v>240</v>
      </c>
      <c r="C8" s="191" t="s">
        <v>692</v>
      </c>
      <c r="D8" s="603"/>
      <c r="E8" s="9"/>
      <c r="T8" s="9"/>
      <c r="V8" s="8"/>
    </row>
    <row r="9" spans="2:22" ht="41.25" customHeight="1">
      <c r="B9" s="553" t="s">
        <v>523</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559</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511</v>
      </c>
      <c r="C13" s="17"/>
      <c r="F13" s="187" t="s">
        <v>512</v>
      </c>
      <c r="G13" s="36"/>
      <c r="H13" s="31"/>
      <c r="I13" s="9"/>
      <c r="J13" s="186" t="s">
        <v>509</v>
      </c>
      <c r="N13" s="105"/>
      <c r="P13" s="9"/>
      <c r="Q13" s="189"/>
      <c r="R13" s="42"/>
      <c r="T13" s="188"/>
      <c r="U13" s="188"/>
    </row>
    <row r="14" spans="2:22" ht="29.25" customHeight="1" thickBot="1">
      <c r="B14" s="126" t="s">
        <v>550</v>
      </c>
      <c r="D14" s="544" t="s">
        <v>688</v>
      </c>
      <c r="E14" s="132"/>
      <c r="F14" s="126" t="s">
        <v>551</v>
      </c>
      <c r="H14" s="544" t="s">
        <v>693</v>
      </c>
      <c r="J14" s="126" t="s">
        <v>518</v>
      </c>
      <c r="L14" s="134"/>
      <c r="N14" s="105"/>
      <c r="Q14" s="101"/>
      <c r="R14" s="98"/>
    </row>
    <row r="15" spans="2:22" ht="26.25" customHeight="1" thickBot="1">
      <c r="B15" s="126" t="s">
        <v>427</v>
      </c>
      <c r="C15" s="108"/>
      <c r="D15" s="544" t="s">
        <v>242</v>
      </c>
      <c r="F15" s="126" t="s">
        <v>417</v>
      </c>
      <c r="G15" s="129"/>
      <c r="H15" s="544" t="s">
        <v>694</v>
      </c>
      <c r="I15" s="17"/>
      <c r="J15" s="126" t="s">
        <v>519</v>
      </c>
      <c r="L15" s="134"/>
      <c r="M15" s="105"/>
      <c r="Q15" s="110"/>
      <c r="R15" s="98"/>
    </row>
    <row r="16" spans="2:22" ht="28.5" customHeight="1" thickBot="1">
      <c r="B16" s="126" t="s">
        <v>457</v>
      </c>
      <c r="C16" s="108"/>
      <c r="D16" s="545" t="s">
        <v>179</v>
      </c>
      <c r="E16" s="105"/>
      <c r="F16" s="126" t="s">
        <v>437</v>
      </c>
      <c r="G16" s="127"/>
      <c r="H16" s="545" t="s">
        <v>726</v>
      </c>
      <c r="I16" s="105"/>
      <c r="K16" s="197"/>
      <c r="L16" s="197"/>
      <c r="M16" s="197"/>
      <c r="N16" s="197"/>
      <c r="Q16" s="117"/>
      <c r="R16" s="98"/>
    </row>
    <row r="17" spans="1:21" ht="29.25" customHeight="1" thickBot="1">
      <c r="B17" s="126" t="s">
        <v>424</v>
      </c>
      <c r="C17" s="108"/>
      <c r="D17" s="134">
        <v>109213</v>
      </c>
      <c r="E17" s="123"/>
      <c r="F17" s="126" t="s">
        <v>438</v>
      </c>
      <c r="G17" s="605" t="s">
        <v>365</v>
      </c>
      <c r="H17" s="244">
        <f>SUM(R52,R55,R58,R61,R64,R67)</f>
        <v>498222.56995494291</v>
      </c>
      <c r="I17" s="17"/>
      <c r="K17" s="197"/>
      <c r="L17" s="197"/>
      <c r="M17" s="197"/>
      <c r="N17" s="197"/>
      <c r="P17" s="101"/>
      <c r="Q17" s="101"/>
      <c r="R17" s="98"/>
    </row>
    <row r="18" spans="1:21" ht="27.75" customHeight="1" thickBot="1">
      <c r="E18" s="9"/>
      <c r="F18" s="126" t="s">
        <v>439</v>
      </c>
      <c r="G18" s="605" t="s">
        <v>366</v>
      </c>
      <c r="H18" s="133">
        <f>-SUM(R53,R56,R59,R62,R65,R68)</f>
        <v>0</v>
      </c>
      <c r="I18" s="17"/>
      <c r="J18" s="117"/>
      <c r="K18" s="117"/>
      <c r="L18" s="117"/>
      <c r="M18" s="117"/>
      <c r="N18" s="117"/>
      <c r="P18" s="117"/>
      <c r="Q18" s="117"/>
      <c r="R18" s="98"/>
    </row>
    <row r="19" spans="1:21" ht="27.75" customHeight="1" thickBot="1">
      <c r="E19" s="9"/>
      <c r="F19" s="126" t="s">
        <v>411</v>
      </c>
      <c r="G19" s="605" t="s">
        <v>367</v>
      </c>
      <c r="H19" s="190">
        <f>R82</f>
        <v>9286.0253579933033</v>
      </c>
      <c r="I19" s="17"/>
      <c r="J19" s="117"/>
      <c r="P19" s="117"/>
      <c r="Q19" s="117"/>
      <c r="R19" s="98"/>
    </row>
    <row r="20" spans="1:21" ht="27.75" customHeight="1">
      <c r="C20" s="32"/>
      <c r="D20" s="32"/>
      <c r="E20" s="32"/>
      <c r="F20" s="126" t="s">
        <v>513</v>
      </c>
      <c r="G20" s="605" t="s">
        <v>452</v>
      </c>
      <c r="H20" s="190">
        <f>H17-H18+H19</f>
        <v>507508.59531293623</v>
      </c>
      <c r="I20" s="105"/>
      <c r="P20" s="117"/>
      <c r="Q20" s="117"/>
      <c r="R20" s="98"/>
    </row>
    <row r="21" spans="1:21" ht="22.5" customHeight="1">
      <c r="A21" s="28"/>
      <c r="E21" s="9"/>
    </row>
    <row r="22" spans="1:21" ht="13.5" customHeight="1">
      <c r="A22" s="28"/>
      <c r="B22" s="120" t="s">
        <v>422</v>
      </c>
      <c r="C22" s="35"/>
      <c r="E22" s="9"/>
    </row>
    <row r="23" spans="1:21" ht="13.5" customHeight="1">
      <c r="A23" s="28"/>
      <c r="B23" s="120"/>
      <c r="C23" s="35"/>
      <c r="E23" s="9"/>
    </row>
    <row r="24" spans="1:21" ht="138" customHeight="1">
      <c r="A24" s="28"/>
      <c r="B24" s="775" t="s">
        <v>641</v>
      </c>
      <c r="C24" s="775"/>
      <c r="D24" s="775"/>
      <c r="E24" s="775"/>
      <c r="F24" s="775"/>
      <c r="G24" s="775"/>
    </row>
    <row r="25" spans="1:21" ht="14.25" customHeight="1">
      <c r="A25" s="28"/>
      <c r="B25" s="550"/>
      <c r="C25" s="550"/>
      <c r="D25" s="540"/>
      <c r="E25" s="540"/>
      <c r="F25" s="540"/>
      <c r="G25" s="550"/>
    </row>
    <row r="26" spans="1:21" s="17" customFormat="1" ht="27" customHeight="1">
      <c r="B26" s="778" t="s">
        <v>510</v>
      </c>
      <c r="C26" s="779"/>
      <c r="D26" s="135" t="s">
        <v>41</v>
      </c>
      <c r="E26" s="136" t="s">
        <v>570</v>
      </c>
      <c r="F26" s="136" t="s">
        <v>411</v>
      </c>
      <c r="G26" s="137" t="s">
        <v>412</v>
      </c>
      <c r="T26" s="138"/>
      <c r="U26" s="138"/>
    </row>
    <row r="27" spans="1:21" ht="20.25" customHeight="1">
      <c r="B27" s="773" t="s">
        <v>29</v>
      </c>
      <c r="C27" s="774"/>
      <c r="D27" s="640" t="s">
        <v>27</v>
      </c>
      <c r="E27" s="140">
        <f>SUM(D52:D69)</f>
        <v>251077.40636100451</v>
      </c>
      <c r="F27" s="141">
        <f>D82</f>
        <v>4547.8918549994569</v>
      </c>
      <c r="G27" s="140">
        <f>E27+F27</f>
        <v>255625.29821600398</v>
      </c>
    </row>
    <row r="28" spans="1:21" ht="20.25" customHeight="1">
      <c r="B28" s="773" t="s">
        <v>695</v>
      </c>
      <c r="C28" s="774"/>
      <c r="D28" s="640" t="s">
        <v>27</v>
      </c>
      <c r="E28" s="142">
        <f>SUM(E52:E69)</f>
        <v>163212.92540133905</v>
      </c>
      <c r="F28" s="143">
        <f>E82</f>
        <v>3138.9292079120432</v>
      </c>
      <c r="G28" s="142">
        <f t="shared" ref="G28:G33" si="0">E28+F28</f>
        <v>166351.85460925108</v>
      </c>
    </row>
    <row r="29" spans="1:21" ht="20.25" customHeight="1">
      <c r="B29" s="773" t="s">
        <v>696</v>
      </c>
      <c r="C29" s="774"/>
      <c r="D29" s="640" t="s">
        <v>28</v>
      </c>
      <c r="E29" s="142">
        <f>SUM(F52:F69)</f>
        <v>75150.038192599328</v>
      </c>
      <c r="F29" s="143">
        <f>F82</f>
        <v>1554.9273700818026</v>
      </c>
      <c r="G29" s="142">
        <f t="shared" si="0"/>
        <v>76704.965562681129</v>
      </c>
    </row>
    <row r="30" spans="1:21" ht="20.25" customHeight="1">
      <c r="B30" s="773" t="s">
        <v>697</v>
      </c>
      <c r="C30" s="774"/>
      <c r="D30" s="640" t="s">
        <v>28</v>
      </c>
      <c r="E30" s="142">
        <f>SUM(G52:G81)</f>
        <v>0</v>
      </c>
      <c r="F30" s="143">
        <f>G82</f>
        <v>0</v>
      </c>
      <c r="G30" s="142">
        <f t="shared" si="0"/>
        <v>0</v>
      </c>
    </row>
    <row r="31" spans="1:21" ht="20.25" customHeight="1">
      <c r="B31" s="773" t="s">
        <v>30</v>
      </c>
      <c r="C31" s="774"/>
      <c r="D31" s="640" t="s">
        <v>28</v>
      </c>
      <c r="E31" s="142">
        <f>SUM(H52:H81)</f>
        <v>0</v>
      </c>
      <c r="F31" s="143">
        <f>H82</f>
        <v>0</v>
      </c>
      <c r="G31" s="142">
        <f t="shared" si="0"/>
        <v>0</v>
      </c>
    </row>
    <row r="32" spans="1:21" ht="20.25" customHeight="1">
      <c r="B32" s="773" t="s">
        <v>31</v>
      </c>
      <c r="C32" s="774"/>
      <c r="D32" s="640" t="s">
        <v>28</v>
      </c>
      <c r="E32" s="142">
        <f>SUM(I52:I69)</f>
        <v>8782.2000000000007</v>
      </c>
      <c r="F32" s="143">
        <f>I82</f>
        <v>44.276925000000006</v>
      </c>
      <c r="G32" s="142">
        <f t="shared" si="0"/>
        <v>8826.4769250000008</v>
      </c>
    </row>
    <row r="33" spans="2:22" ht="20.25" customHeight="1">
      <c r="B33" s="773" t="s">
        <v>32</v>
      </c>
      <c r="C33" s="774"/>
      <c r="D33" s="640" t="s">
        <v>27</v>
      </c>
      <c r="E33" s="142">
        <f>SUM(J52:J81)</f>
        <v>0</v>
      </c>
      <c r="F33" s="143">
        <f>J82</f>
        <v>0</v>
      </c>
      <c r="G33" s="142">
        <f t="shared" si="0"/>
        <v>0</v>
      </c>
    </row>
    <row r="34" spans="2:22" ht="20.25" customHeight="1">
      <c r="B34" s="773"/>
      <c r="C34" s="774"/>
      <c r="D34" s="640"/>
      <c r="E34" s="142">
        <f>SUM(K52:K81)</f>
        <v>0</v>
      </c>
      <c r="F34" s="143">
        <f>K82</f>
        <v>0</v>
      </c>
      <c r="G34" s="142">
        <f t="shared" ref="G34:G40" si="1">E34+F34</f>
        <v>0</v>
      </c>
    </row>
    <row r="35" spans="2:22" ht="20.25" customHeight="1">
      <c r="B35" s="773"/>
      <c r="C35" s="774"/>
      <c r="D35" s="640"/>
      <c r="E35" s="142">
        <f>SUM(L52:L81)</f>
        <v>0</v>
      </c>
      <c r="F35" s="143">
        <f>L82</f>
        <v>0</v>
      </c>
      <c r="G35" s="142">
        <f t="shared" si="1"/>
        <v>0</v>
      </c>
    </row>
    <row r="36" spans="2:22" ht="20.25" customHeight="1">
      <c r="B36" s="773"/>
      <c r="C36" s="774"/>
      <c r="D36" s="640"/>
      <c r="E36" s="142">
        <f>SUM(M52:M81)</f>
        <v>0</v>
      </c>
      <c r="F36" s="143">
        <f>M82</f>
        <v>0</v>
      </c>
      <c r="G36" s="142">
        <f t="shared" si="1"/>
        <v>0</v>
      </c>
    </row>
    <row r="37" spans="2:22" ht="20.25" customHeight="1">
      <c r="B37" s="773"/>
      <c r="C37" s="774"/>
      <c r="D37" s="640"/>
      <c r="E37" s="142">
        <f>SUM(N52:N81)</f>
        <v>0</v>
      </c>
      <c r="F37" s="143">
        <f>N82</f>
        <v>0</v>
      </c>
      <c r="G37" s="142">
        <f t="shared" si="1"/>
        <v>0</v>
      </c>
    </row>
    <row r="38" spans="2:22" ht="20.25" customHeight="1">
      <c r="B38" s="773"/>
      <c r="C38" s="774"/>
      <c r="D38" s="640"/>
      <c r="E38" s="142">
        <f>SUM(O52:O81)</f>
        <v>0</v>
      </c>
      <c r="F38" s="143">
        <f>O82</f>
        <v>0</v>
      </c>
      <c r="G38" s="142">
        <f t="shared" si="1"/>
        <v>0</v>
      </c>
    </row>
    <row r="39" spans="2:22" ht="20.25" customHeight="1">
      <c r="B39" s="773"/>
      <c r="C39" s="774"/>
      <c r="D39" s="640"/>
      <c r="E39" s="142">
        <f>SUM(P52:P81)</f>
        <v>0</v>
      </c>
      <c r="F39" s="143">
        <f>P82</f>
        <v>0</v>
      </c>
      <c r="G39" s="142">
        <f t="shared" si="1"/>
        <v>0</v>
      </c>
    </row>
    <row r="40" spans="2:22" ht="20.25" customHeight="1">
      <c r="B40" s="773"/>
      <c r="C40" s="774"/>
      <c r="D40" s="641"/>
      <c r="E40" s="144">
        <f>SUM(Q52:Q81)</f>
        <v>0</v>
      </c>
      <c r="F40" s="145">
        <f>Q82</f>
        <v>0</v>
      </c>
      <c r="G40" s="144">
        <f t="shared" si="1"/>
        <v>0</v>
      </c>
    </row>
    <row r="41" spans="2:22" s="8" customFormat="1" ht="21" customHeight="1">
      <c r="B41" s="776" t="s">
        <v>26</v>
      </c>
      <c r="C41" s="777"/>
      <c r="D41" s="139"/>
      <c r="E41" s="146">
        <f>SUM(E27:E40)</f>
        <v>498222.56995494285</v>
      </c>
      <c r="F41" s="146">
        <f>SUM(F27:F40)</f>
        <v>9286.0253579933033</v>
      </c>
      <c r="G41" s="146">
        <f>SUM(G27:G40)</f>
        <v>507508.59531293623</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463</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75" t="s">
        <v>617</v>
      </c>
      <c r="C46" s="775"/>
      <c r="D46" s="775"/>
      <c r="E46" s="775"/>
      <c r="F46" s="775"/>
      <c r="G46" s="775"/>
      <c r="H46" s="775"/>
      <c r="I46" s="775"/>
      <c r="J46" s="775"/>
      <c r="K46" s="775"/>
      <c r="L46" s="775"/>
      <c r="M46" s="619"/>
      <c r="N46" s="107"/>
      <c r="O46" s="107"/>
      <c r="P46" s="107"/>
      <c r="Q46" s="107"/>
      <c r="R46" s="107"/>
      <c r="T46" s="37"/>
      <c r="U46" s="19"/>
      <c r="V46" s="38"/>
    </row>
    <row r="47" spans="2:22" s="28" customFormat="1" ht="48" customHeight="1">
      <c r="B47" s="775" t="s">
        <v>569</v>
      </c>
      <c r="C47" s="775"/>
      <c r="D47" s="775"/>
      <c r="E47" s="775"/>
      <c r="F47" s="775"/>
      <c r="G47" s="775"/>
      <c r="H47" s="775"/>
      <c r="I47" s="775"/>
      <c r="J47" s="775"/>
      <c r="K47" s="775"/>
      <c r="L47" s="775"/>
      <c r="M47" s="619"/>
      <c r="N47" s="107"/>
      <c r="O47" s="107"/>
      <c r="P47" s="107"/>
      <c r="Q47" s="107"/>
      <c r="R47" s="107"/>
      <c r="T47" s="37"/>
      <c r="U47" s="19"/>
      <c r="V47" s="38"/>
    </row>
    <row r="48" spans="2:22" s="28" customFormat="1" ht="26.25" customHeight="1">
      <c r="B48" s="775" t="s">
        <v>626</v>
      </c>
      <c r="C48" s="775"/>
      <c r="D48" s="775"/>
      <c r="E48" s="775"/>
      <c r="F48" s="775"/>
      <c r="G48" s="775"/>
      <c r="H48" s="775"/>
      <c r="I48" s="775"/>
      <c r="J48" s="775"/>
      <c r="K48" s="775"/>
      <c r="L48" s="775"/>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520</v>
      </c>
      <c r="D50" s="137" t="str">
        <f>IF($B27&lt;&gt;"",$B27,"")</f>
        <v>Residential</v>
      </c>
      <c r="E50" s="137" t="str">
        <f>IF($B28&lt;&gt;"",$B28,"")</f>
        <v>General Service &lt;50 kW</v>
      </c>
      <c r="F50" s="137" t="str">
        <f>IF($B29&lt;&gt;"",$B29,"")</f>
        <v>General Service 50 - 2,999 kW</v>
      </c>
      <c r="G50" s="137" t="str">
        <f>IF($B30&lt;&gt;"",$B30,"")</f>
        <v>General Service 3,000 - 4,999 kW</v>
      </c>
      <c r="H50" s="137" t="str">
        <f>IF($B31&lt;&gt;"",$B31,"")</f>
        <v>Sentinel Lighting</v>
      </c>
      <c r="I50" s="137" t="str">
        <f>IF($B32&lt;&gt;"",$B32,"")</f>
        <v>Street Lighting</v>
      </c>
      <c r="J50" s="137" t="str">
        <f>IF($B33&lt;&gt;"",$B33,"")</f>
        <v>Unmetered Scattered Load</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v>
      </c>
      <c r="H51" s="578" t="str">
        <f>D31</f>
        <v>kW</v>
      </c>
      <c r="I51" s="578" t="str">
        <f>D32</f>
        <v>kW</v>
      </c>
      <c r="J51" s="578" t="str">
        <f>D33</f>
        <v>kWh</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c r="E52" s="152"/>
      <c r="F52" s="152"/>
      <c r="G52" s="152"/>
      <c r="H52" s="152"/>
      <c r="I52" s="152"/>
      <c r="J52" s="152"/>
      <c r="K52" s="152"/>
      <c r="L52" s="152"/>
      <c r="M52" s="152"/>
      <c r="N52" s="152"/>
      <c r="O52" s="152"/>
      <c r="P52" s="152"/>
      <c r="Q52" s="152"/>
      <c r="R52" s="153"/>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 t="shared" ref="R53:R59" si="2">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f t="shared" si="2"/>
        <v>0</v>
      </c>
      <c r="U54" s="161"/>
      <c r="V54" s="155"/>
    </row>
    <row r="55" spans="2:22" s="17" customFormat="1">
      <c r="B55" s="156" t="s">
        <v>144</v>
      </c>
      <c r="C55" s="157"/>
      <c r="D55" s="158"/>
      <c r="E55" s="158"/>
      <c r="F55" s="158"/>
      <c r="G55" s="158"/>
      <c r="H55" s="158"/>
      <c r="I55" s="158"/>
      <c r="J55" s="158"/>
      <c r="K55" s="158"/>
      <c r="L55" s="158"/>
      <c r="M55" s="158"/>
      <c r="N55" s="158"/>
      <c r="O55" s="158"/>
      <c r="P55" s="158"/>
      <c r="Q55" s="158"/>
      <c r="R55" s="159"/>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 t="shared" si="2"/>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f t="shared" si="2"/>
        <v>0</v>
      </c>
      <c r="U57" s="161"/>
      <c r="V57" s="155"/>
    </row>
    <row r="58" spans="2:22" s="165" customFormat="1">
      <c r="B58" s="156" t="s">
        <v>38</v>
      </c>
      <c r="C58" s="157"/>
      <c r="D58" s="158">
        <f>'4.  2011-2014 LRAM'!Y391</f>
        <v>31405.236529648329</v>
      </c>
      <c r="E58" s="158">
        <f>'4.  2011-2014 LRAM'!Z391</f>
        <v>23998.871873710312</v>
      </c>
      <c r="F58" s="158">
        <f>'4.  2011-2014 LRAM'!AA391</f>
        <v>12964.030132054697</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 t="shared" si="2"/>
        <v>68368.138535413338</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 t="shared" si="2"/>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51745.359544111081</v>
      </c>
      <c r="E61" s="158">
        <f>'4.  2011-2014 LRAM'!Z521</f>
        <v>33984.333234367834</v>
      </c>
      <c r="F61" s="158">
        <f>'4.  2011-2014 LRAM'!AA521</f>
        <v>16894.61816390698</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102624.3109423859</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f>'5.  2015-2020 LRAM'!Y204</f>
        <v>69797.192712661374</v>
      </c>
      <c r="E64" s="166">
        <f>'5.  2015-2020 LRAM'!Z204</f>
        <v>48359.823663414085</v>
      </c>
      <c r="F64" s="166">
        <f>'5.  2015-2020 LRAM'!AA204</f>
        <v>22598.898446440056</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140755.91482251551</v>
      </c>
      <c r="U64" s="154"/>
      <c r="V64" s="155"/>
    </row>
    <row r="65" spans="2:22" s="165" customFormat="1">
      <c r="B65" s="156" t="s">
        <v>93</v>
      </c>
      <c r="C65" s="157"/>
      <c r="D65" s="166">
        <f>-'5.  2015-2020 LRAM'!Y205</f>
        <v>0</v>
      </c>
      <c r="E65" s="166">
        <f>-'5.  2015-2020 LRAM'!Z205</f>
        <v>0</v>
      </c>
      <c r="F65" s="166">
        <f>-'5.  2015-2020 LRAM'!AA205</f>
        <v>0</v>
      </c>
      <c r="G65" s="166">
        <f>-'5.  2015-2020 LRAM'!AB205</f>
        <v>0</v>
      </c>
      <c r="H65" s="166">
        <f>-'5.  2015-2020 LRAM'!AC205</f>
        <v>0</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0</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98129.617574583739</v>
      </c>
      <c r="E67" s="158">
        <f>'5.  2015-2020 LRAM'!Z388</f>
        <v>56869.896629846815</v>
      </c>
      <c r="F67" s="158">
        <f>'5.  2015-2020 LRAM'!AA388</f>
        <v>22692.491450197598</v>
      </c>
      <c r="G67" s="158">
        <f>'5.  2015-2020 LRAM'!AB388</f>
        <v>0</v>
      </c>
      <c r="H67" s="158">
        <f>'5.  2015-2020 LRAM'!AC388</f>
        <v>0</v>
      </c>
      <c r="I67" s="158">
        <f>'5.  2015-2020 LRAM'!AD388</f>
        <v>8782.2000000000007</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186474.20565462817</v>
      </c>
      <c r="U67" s="154"/>
      <c r="V67" s="155"/>
    </row>
    <row r="68" spans="2:22" s="165" customFormat="1">
      <c r="B68" s="156" t="s">
        <v>225</v>
      </c>
      <c r="C68" s="157"/>
      <c r="D68" s="158">
        <f>-'5.  2015-2020 LRAM'!Y389</f>
        <v>0</v>
      </c>
      <c r="E68" s="158">
        <f>-'5.  2015-2020 LRAM'!Z389</f>
        <v>0</v>
      </c>
      <c r="F68" s="158">
        <f>-'5.  2015-2020 LRAM'!AA389</f>
        <v>0</v>
      </c>
      <c r="G68" s="158">
        <f>-'5.  2015-2020 LRAM'!AB389</f>
        <v>0</v>
      </c>
      <c r="H68" s="158">
        <f>-'5.  2015-2020 LRAM'!AC389</f>
        <v>0</v>
      </c>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0</v>
      </c>
      <c r="S68" s="160"/>
      <c r="U68" s="154"/>
      <c r="V68" s="155"/>
    </row>
    <row r="69" spans="2:22" s="138" customFormat="1" ht="15" customHeigh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ht="0.75" hidden="1" customHeight="1">
      <c r="B70" s="156" t="s">
        <v>228</v>
      </c>
      <c r="C70" s="537"/>
      <c r="D70" s="158">
        <f>'5.  2015-2020 LRAM'!Y572</f>
        <v>68867.227551304735</v>
      </c>
      <c r="E70" s="158">
        <f>'5.  2015-2020 LRAM'!Z572</f>
        <v>55596.632701895222</v>
      </c>
      <c r="F70" s="158">
        <f>'5.  2015-2020 LRAM'!AA572</f>
        <v>22937.61248623591</v>
      </c>
      <c r="G70" s="158">
        <f>'5.  2015-2020 LRAM'!AB572</f>
        <v>0</v>
      </c>
      <c r="H70" s="158">
        <f>'5.  2015-2020 LRAM'!AC572</f>
        <v>0</v>
      </c>
      <c r="I70" s="158">
        <f>'5.  2015-2020 LRAM'!AD572</f>
        <v>8768.5041600000004</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156169.97689943589</v>
      </c>
      <c r="U70" s="154"/>
      <c r="V70" s="155"/>
    </row>
    <row r="71" spans="2:22" s="165" customFormat="1" ht="12" hidden="1" customHeight="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t="15" hidden="1" customHeight="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t="15" hidden="1" customHeight="1">
      <c r="B73" s="156" t="s">
        <v>230</v>
      </c>
      <c r="C73" s="537"/>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2"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t="15" hidden="1" customHeight="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t="17.25" hidden="1" customHeight="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t="19.5" hidden="1" customHeight="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t="16.5" hidden="1" customHeight="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t="13.5" hidden="1" customHeight="1">
      <c r="B79" s="156" t="s">
        <v>234</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t="15.75" hidden="1" customHeight="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t="24" customHeight="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Charges'!I102</f>
        <v>4547.8918549994569</v>
      </c>
      <c r="E82" s="681">
        <f>'6.  Carrying Charges'!J102</f>
        <v>3138.9292079120432</v>
      </c>
      <c r="F82" s="681">
        <f>'6.  Carrying Charges'!K102</f>
        <v>1554.9273700818026</v>
      </c>
      <c r="G82" s="681">
        <f>'6.  Carrying Charges'!L102</f>
        <v>0</v>
      </c>
      <c r="H82" s="681">
        <f>'6.  Carrying Charges'!M102</f>
        <v>0</v>
      </c>
      <c r="I82" s="681">
        <f>'6.  Carrying Charges'!N102</f>
        <v>44.276925000000006</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9286.0253579933033</v>
      </c>
      <c r="U82" s="154"/>
      <c r="V82" s="155"/>
    </row>
    <row r="83" spans="2:22" s="165" customFormat="1" ht="21.75" customHeight="1">
      <c r="B83" s="625" t="s">
        <v>241</v>
      </c>
      <c r="C83" s="626"/>
      <c r="D83" s="625">
        <f>SUM(D52:D69)+D82</f>
        <v>255625.29821600398</v>
      </c>
      <c r="E83" s="625">
        <f t="shared" ref="E83:Q83" si="3">SUM(E52:E69)+E82</f>
        <v>166351.85460925108</v>
      </c>
      <c r="F83" s="625">
        <f t="shared" si="3"/>
        <v>76704.965562681129</v>
      </c>
      <c r="G83" s="625">
        <f t="shared" si="3"/>
        <v>0</v>
      </c>
      <c r="H83" s="625">
        <f t="shared" si="3"/>
        <v>0</v>
      </c>
      <c r="I83" s="625">
        <f t="shared" si="3"/>
        <v>8826.4769250000008</v>
      </c>
      <c r="J83" s="625">
        <f t="shared" si="3"/>
        <v>0</v>
      </c>
      <c r="K83" s="625">
        <f t="shared" si="3"/>
        <v>0</v>
      </c>
      <c r="L83" s="625">
        <f t="shared" si="3"/>
        <v>0</v>
      </c>
      <c r="M83" s="625">
        <f t="shared" si="3"/>
        <v>0</v>
      </c>
      <c r="N83" s="625">
        <f t="shared" si="3"/>
        <v>0</v>
      </c>
      <c r="O83" s="625">
        <f t="shared" si="3"/>
        <v>0</v>
      </c>
      <c r="P83" s="625">
        <f t="shared" si="3"/>
        <v>0</v>
      </c>
      <c r="Q83" s="625">
        <f t="shared" si="3"/>
        <v>0</v>
      </c>
      <c r="R83" s="625">
        <f>SUM(R52:R69)+R82</f>
        <v>507508.59531293623</v>
      </c>
      <c r="U83" s="154"/>
      <c r="V83" s="155"/>
    </row>
    <row r="84" spans="2:22" ht="20.25" customHeight="1">
      <c r="B84" s="455" t="s">
        <v>539</v>
      </c>
      <c r="C84" s="604"/>
      <c r="D84" s="603"/>
      <c r="E84" s="603"/>
      <c r="F84" s="603"/>
      <c r="G84" s="603"/>
      <c r="H84" s="603"/>
      <c r="I84" s="603"/>
      <c r="J84" s="603"/>
      <c r="K84" s="603"/>
      <c r="L84" s="603"/>
      <c r="M84" s="603"/>
      <c r="N84" s="603"/>
      <c r="O84" s="603"/>
      <c r="P84" s="603"/>
      <c r="Q84" s="603"/>
      <c r="R84" s="603"/>
      <c r="V84" s="13"/>
    </row>
    <row r="85" spans="2:22" ht="20.25" customHeight="1">
      <c r="B85" s="622"/>
      <c r="C85" s="68"/>
      <c r="E85" s="9"/>
      <c r="V85" s="13"/>
    </row>
    <row r="86" spans="2:22" ht="15">
      <c r="E86" s="9"/>
    </row>
    <row r="87" spans="2:22" ht="21" hidden="1" customHeight="1">
      <c r="B87" s="120" t="s">
        <v>540</v>
      </c>
      <c r="F87" s="591"/>
    </row>
    <row r="88" spans="2:22" s="551" customFormat="1" ht="27.75" hidden="1" customHeight="1">
      <c r="B88" s="572" t="s">
        <v>560</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19458.529841002255</v>
      </c>
      <c r="D91" s="558">
        <f>SUM('4.  2011-2014 LRAM'!Y259:AL259)</f>
        <v>20614.905334608975</v>
      </c>
      <c r="E91" s="558">
        <f>SUM('4.  2011-2014 LRAM'!Y388:AL388)</f>
        <v>20933.298985572568</v>
      </c>
      <c r="F91" s="559">
        <f>SUM('4.  2011-2014 LRAM'!Y517:AL517)</f>
        <v>20487.358085659613</v>
      </c>
      <c r="G91" s="559">
        <f>SUM('5.  2015-2020 LRAM'!Y199:AL199)</f>
        <v>20056.57843844845</v>
      </c>
      <c r="H91" s="558">
        <f>SUM('5.  2015-2020 LRAM'!Y382:AL382)</f>
        <v>17490.422726722525</v>
      </c>
      <c r="I91" s="559">
        <f>SUM('5.  2015-2020 LRAM'!Y565:AL565)</f>
        <v>13925.390590435163</v>
      </c>
      <c r="J91" s="558">
        <f>SUM('5.  2015-2020 LRAM'!Y748:AL748)</f>
        <v>0</v>
      </c>
      <c r="K91" s="558">
        <f>SUM('5.  2015-2020 LRAM'!Y931:AL931)</f>
        <v>0</v>
      </c>
      <c r="L91" s="558">
        <f>SUM('5.  2015-2020 LRAM'!Y1114:AL1114)</f>
        <v>0</v>
      </c>
      <c r="M91" s="558">
        <f>SUM(C91:L91)</f>
        <v>132966.48400244955</v>
      </c>
      <c r="T91" s="199"/>
      <c r="U91" s="199"/>
    </row>
    <row r="92" spans="2:22" s="92" customFormat="1" ht="23.25" hidden="1" customHeight="1">
      <c r="B92" s="200">
        <v>2012</v>
      </c>
      <c r="C92" s="560"/>
      <c r="D92" s="559">
        <f>SUM('4.  2011-2014 LRAM'!Y260:AL260)</f>
        <v>20996.173583423806</v>
      </c>
      <c r="E92" s="558">
        <f>SUM('4.  2011-2014 LRAM'!Y389:AL389)</f>
        <v>21379.572214620384</v>
      </c>
      <c r="F92" s="559">
        <f>SUM('4.  2011-2014 LRAM'!Y518:AL518)</f>
        <v>21360.61490714761</v>
      </c>
      <c r="G92" s="559">
        <f>SUM('5.  2015-2020 LRAM'!Y200:AL200)</f>
        <v>20755.444919301874</v>
      </c>
      <c r="H92" s="558">
        <f>SUM('5.  2015-2020 LRAM'!Y383:AL383)</f>
        <v>19046.145750533116</v>
      </c>
      <c r="I92" s="559">
        <f>SUM('5.  2015-2020 LRAM'!Y566:AL566)</f>
        <v>16763.351986949816</v>
      </c>
      <c r="J92" s="558">
        <f>SUM('5.  2015-2020 LRAM'!Y749:AL749)</f>
        <v>0</v>
      </c>
      <c r="K92" s="558">
        <f>SUM('5.  2015-2020 LRAM'!Y932:AL932)</f>
        <v>0</v>
      </c>
      <c r="L92" s="558">
        <f>SUM('5.  2015-2020 LRAM'!Y1115:AL1115)</f>
        <v>0</v>
      </c>
      <c r="M92" s="558">
        <f>SUM(D92:L92)</f>
        <v>120301.30336197661</v>
      </c>
      <c r="T92" s="199"/>
      <c r="U92" s="199"/>
    </row>
    <row r="93" spans="2:22" s="92" customFormat="1" ht="23.25" hidden="1" customHeight="1">
      <c r="B93" s="200">
        <v>2013</v>
      </c>
      <c r="C93" s="561"/>
      <c r="D93" s="561"/>
      <c r="E93" s="559">
        <f>SUM('4.  2011-2014 LRAM'!Y390:AL390)</f>
        <v>26055.267335220389</v>
      </c>
      <c r="F93" s="559">
        <f>SUM('4.  2011-2014 LRAM'!Y519:AL519)</f>
        <v>24425.558230383511</v>
      </c>
      <c r="G93" s="559">
        <f>SUM('5.  2015-2020 LRAM'!Y201:AL201)</f>
        <v>24030.3242714646</v>
      </c>
      <c r="H93" s="558">
        <f>SUM('5.  2015-2020 LRAM'!Y384:AL384)</f>
        <v>20258.734784966371</v>
      </c>
      <c r="I93" s="559">
        <f>SUM('5.  2015-2020 LRAM'!Y567:AL567)</f>
        <v>16242.993277226999</v>
      </c>
      <c r="J93" s="558">
        <f>SUM('5.  2015-2020 LRAM'!Y750:AL750)</f>
        <v>0</v>
      </c>
      <c r="K93" s="558">
        <f>SUM('5.  2015-2020 LRAM'!Y933:AL933)</f>
        <v>0</v>
      </c>
      <c r="L93" s="558">
        <f>SUM('5.  2015-2020 LRAM'!Y1116:AL1116)</f>
        <v>0</v>
      </c>
      <c r="M93" s="558">
        <f>SUM(C93:L93)</f>
        <v>111012.87789926188</v>
      </c>
      <c r="T93" s="199"/>
      <c r="U93" s="199"/>
    </row>
    <row r="94" spans="2:22" s="92" customFormat="1" ht="23.25" hidden="1" customHeight="1">
      <c r="B94" s="200">
        <v>2014</v>
      </c>
      <c r="C94" s="561"/>
      <c r="D94" s="561"/>
      <c r="E94" s="561"/>
      <c r="F94" s="559">
        <f>SUM('4.  2011-2014 LRAM'!Y520:AL520)</f>
        <v>36350.779719195169</v>
      </c>
      <c r="G94" s="559">
        <f>SUM('5.  2015-2020 LRAM'!Y202:AL202)</f>
        <v>34591.990668300597</v>
      </c>
      <c r="H94" s="558">
        <f>SUM('5.  2015-2020 LRAM'!Y385:AL385)</f>
        <v>30995.430192406147</v>
      </c>
      <c r="I94" s="559">
        <f>SUM('5.  2015-2020 LRAM'!Y568:AL568)</f>
        <v>26842.512274823883</v>
      </c>
      <c r="J94" s="558">
        <f>SUM('5.  2015-2020 LRAM'!Y751:AL751)</f>
        <v>0</v>
      </c>
      <c r="K94" s="558">
        <f>SUM('5.  2015-2020 LRAM'!Y934:AL934)</f>
        <v>0</v>
      </c>
      <c r="L94" s="558">
        <f>SUM('5.  2015-2020 LRAM'!Y1117:AL1117)</f>
        <v>0</v>
      </c>
      <c r="M94" s="558">
        <f>SUM(F94:L94)</f>
        <v>128780.71285472579</v>
      </c>
      <c r="T94" s="199"/>
      <c r="U94" s="199"/>
    </row>
    <row r="95" spans="2:22" s="92" customFormat="1" ht="23.25" hidden="1" customHeight="1">
      <c r="B95" s="200">
        <v>2015</v>
      </c>
      <c r="C95" s="561"/>
      <c r="D95" s="561"/>
      <c r="E95" s="561"/>
      <c r="F95" s="561"/>
      <c r="G95" s="559">
        <f>SUM('5.  2015-2020 LRAM'!Y203:AL203)</f>
        <v>41321.576524999997</v>
      </c>
      <c r="H95" s="558">
        <f>SUM('5.  2015-2020 LRAM'!Y386:AL386)</f>
        <v>38078.536700000004</v>
      </c>
      <c r="I95" s="559">
        <f>SUM('5.  2015-2020 LRAM'!Y569:AL569)</f>
        <v>33753.051025000001</v>
      </c>
      <c r="J95" s="558">
        <f>SUM('5.  2015-2020 LRAM'!Y752:AL752)</f>
        <v>0</v>
      </c>
      <c r="K95" s="558">
        <f>SUM('5.  2015-2020 LRAM'!Y935:AL935)</f>
        <v>0</v>
      </c>
      <c r="L95" s="558">
        <f>SUM('5.  2015-2020 LRAM'!Y1118:AL1118)</f>
        <v>0</v>
      </c>
      <c r="M95" s="558">
        <f>SUM(G95:L95)</f>
        <v>113153.16425</v>
      </c>
      <c r="T95" s="199"/>
      <c r="U95" s="199"/>
    </row>
    <row r="96" spans="2:22" s="92" customFormat="1" ht="23.25" hidden="1" customHeight="1">
      <c r="B96" s="200">
        <v>2016</v>
      </c>
      <c r="C96" s="561"/>
      <c r="D96" s="561"/>
      <c r="E96" s="561"/>
      <c r="F96" s="561"/>
      <c r="G96" s="561"/>
      <c r="H96" s="558">
        <f>SUM('5.  2015-2020 LRAM'!Y387:AL387)</f>
        <v>60604.935499999992</v>
      </c>
      <c r="I96" s="559">
        <f>SUM('5.  2015-2020 LRAM'!Y570:AL570)</f>
        <v>48642.677745000008</v>
      </c>
      <c r="J96" s="558">
        <f>SUM('5.  2015-2020 LRAM'!Y753:AL753)</f>
        <v>0</v>
      </c>
      <c r="K96" s="558">
        <f>SUM('5.  2015-2020 LRAM'!Y936:AL936)</f>
        <v>0</v>
      </c>
      <c r="L96" s="558">
        <f>SUM('5.  2015-2020 LRAM'!Y1119:AL1119)</f>
        <v>0</v>
      </c>
      <c r="M96" s="558">
        <f>SUM(H96:L96)</f>
        <v>109247.613245</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522</v>
      </c>
      <c r="C101" s="557">
        <f>C91</f>
        <v>19458.529841002255</v>
      </c>
      <c r="D101" s="558">
        <f>D91+D92</f>
        <v>41611.078918032785</v>
      </c>
      <c r="E101" s="558">
        <f>E91+E92+E93</f>
        <v>68368.138535413338</v>
      </c>
      <c r="F101" s="558">
        <f>F91+F92+F93+F94</f>
        <v>102624.3109423859</v>
      </c>
      <c r="G101" s="558">
        <f>G91+G92+G93+G94+G95</f>
        <v>140755.91482251551</v>
      </c>
      <c r="H101" s="558">
        <f>H91+H92+H93+H94+H95+H96</f>
        <v>186474.20565462817</v>
      </c>
      <c r="I101" s="558">
        <f>I91+I92+I93+I94+I95+I96+I97</f>
        <v>156169.97689943586</v>
      </c>
      <c r="J101" s="558">
        <f>J91+J92+J93+J94+J95+J96+J97+J98</f>
        <v>0</v>
      </c>
      <c r="K101" s="558">
        <f>K91+K92+K93+K94+K95+K96+K97+K98+K99</f>
        <v>0</v>
      </c>
      <c r="L101" s="558">
        <f>SUM(L91:L100)</f>
        <v>0</v>
      </c>
      <c r="M101" s="558">
        <f>SUM(M91:M100)</f>
        <v>715462.15561341378</v>
      </c>
      <c r="T101" s="201"/>
      <c r="U101" s="201"/>
    </row>
    <row r="102" spans="2:21" s="27" customFormat="1" ht="24.75" hidden="1" customHeight="1">
      <c r="B102" s="574" t="s">
        <v>521</v>
      </c>
      <c r="C102" s="556">
        <f>'4.  2011-2014 LRAM'!AM132</f>
        <v>0</v>
      </c>
      <c r="D102" s="556">
        <f>'4.  2011-2014 LRAM'!AM262</f>
        <v>0</v>
      </c>
      <c r="E102" s="556">
        <f>'4.  2011-2014 LRAM'!AM392</f>
        <v>0</v>
      </c>
      <c r="F102" s="556">
        <f>'4.  2011-2014 LRAM'!AM522</f>
        <v>0</v>
      </c>
      <c r="G102" s="556">
        <f>'5.  2015-2020 LRAM'!AM205</f>
        <v>0</v>
      </c>
      <c r="H102" s="556">
        <f>'5.  2015-2020 LRAM'!AM389</f>
        <v>0</v>
      </c>
      <c r="I102" s="556">
        <f>'5.  2015-2020 LRAM'!AM573</f>
        <v>0</v>
      </c>
      <c r="J102" s="556">
        <f>'5.  2015-2020 LRAM'!AM757</f>
        <v>0</v>
      </c>
      <c r="K102" s="556">
        <f>'5.  2015-2020 LRAM'!AM941</f>
        <v>0</v>
      </c>
      <c r="L102" s="556">
        <f>'5.  2015-2020 LRAM'!AM1125</f>
        <v>0</v>
      </c>
      <c r="M102" s="558">
        <f>SUM(C102:L102)</f>
        <v>0</v>
      </c>
      <c r="T102" s="91"/>
      <c r="U102" s="91"/>
    </row>
    <row r="103" spans="2:21" ht="24.75" hidden="1" customHeight="1">
      <c r="B103" s="574" t="s">
        <v>43</v>
      </c>
      <c r="C103" s="556">
        <f>'6.  Carrying Charges'!W27</f>
        <v>0</v>
      </c>
      <c r="D103" s="556">
        <f>'6.  Carrying Charges'!W42</f>
        <v>0</v>
      </c>
      <c r="E103" s="556">
        <f>'6.  Carrying Charges'!W57</f>
        <v>460.63033338234732</v>
      </c>
      <c r="F103" s="556">
        <f>'6.  Carrying Charges'!W72</f>
        <v>2157.0732648272478</v>
      </c>
      <c r="G103" s="556">
        <f>'6.  Carrying Charges'!W87</f>
        <v>4916.6525638477542</v>
      </c>
      <c r="H103" s="556">
        <f>'6.  Carrying Charges'!W102</f>
        <v>9286.0253579932978</v>
      </c>
      <c r="I103" s="556">
        <f>'6.  Carrying Charges'!W117</f>
        <v>15553.83059436566</v>
      </c>
      <c r="J103" s="556">
        <f>'6.  Carrying Charges'!W132</f>
        <v>15553.83059436566</v>
      </c>
      <c r="K103" s="556">
        <f>'6.  Carrying Charges'!W147</f>
        <v>15553.83059436566</v>
      </c>
      <c r="L103" s="556">
        <f>'6.  Carrying Charges'!W162</f>
        <v>15553.83059436566</v>
      </c>
      <c r="M103" s="558">
        <f>SUM(C103:L103)</f>
        <v>79035.703897513289</v>
      </c>
    </row>
    <row r="104" spans="2:21" ht="23.25" hidden="1" customHeight="1">
      <c r="B104" s="573" t="s">
        <v>26</v>
      </c>
      <c r="C104" s="556">
        <f>C101-C102+C103</f>
        <v>19458.529841002255</v>
      </c>
      <c r="D104" s="556">
        <f t="shared" ref="D104:J104" si="4">D101-D102+D103</f>
        <v>41611.078918032785</v>
      </c>
      <c r="E104" s="556">
        <f t="shared" si="4"/>
        <v>68828.768868795683</v>
      </c>
      <c r="F104" s="556">
        <f t="shared" si="4"/>
        <v>104781.38420721315</v>
      </c>
      <c r="G104" s="556">
        <f t="shared" si="4"/>
        <v>145672.56738636325</v>
      </c>
      <c r="H104" s="556">
        <f t="shared" si="4"/>
        <v>195760.23101262146</v>
      </c>
      <c r="I104" s="556">
        <f t="shared" si="4"/>
        <v>171723.80749380152</v>
      </c>
      <c r="J104" s="556">
        <f t="shared" si="4"/>
        <v>15553.83059436566</v>
      </c>
      <c r="K104" s="556">
        <f>K101-K102+K103</f>
        <v>15553.83059436566</v>
      </c>
      <c r="L104" s="556">
        <f>L101-L102+L103</f>
        <v>15553.83059436566</v>
      </c>
      <c r="M104" s="556">
        <f>M101-M102+M103</f>
        <v>794497.85951092711</v>
      </c>
    </row>
    <row r="105" spans="2:21" hidden="1"/>
    <row r="106" spans="2:21">
      <c r="B106" s="591" t="s">
        <v>529</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scale="2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7" zoomScale="85" zoomScaleNormal="85" workbookViewId="0">
      <selection activeCell="G60" sqref="G60"/>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409</v>
      </c>
    </row>
    <row r="16" spans="2:3" ht="27" customHeight="1" thickBot="1">
      <c r="C16" s="571" t="s">
        <v>554</v>
      </c>
    </row>
    <row r="19" spans="2:8" ht="15.75">
      <c r="B19" s="539" t="s">
        <v>623</v>
      </c>
    </row>
    <row r="20" spans="2:8" ht="13.5" customHeight="1"/>
    <row r="21" spans="2:8" ht="57.75" customHeight="1">
      <c r="B21" s="775" t="s">
        <v>640</v>
      </c>
      <c r="C21" s="775"/>
      <c r="D21" s="775"/>
      <c r="E21" s="775"/>
      <c r="F21" s="775"/>
      <c r="G21" s="775"/>
      <c r="H21" s="775"/>
    </row>
    <row r="23" spans="2:8" s="611" customFormat="1" ht="15.75">
      <c r="B23" s="621" t="s">
        <v>549</v>
      </c>
      <c r="C23" s="621" t="s">
        <v>564</v>
      </c>
      <c r="D23" s="621" t="s">
        <v>548</v>
      </c>
      <c r="E23" s="784" t="s">
        <v>34</v>
      </c>
      <c r="F23" s="785"/>
      <c r="G23" s="784" t="s">
        <v>547</v>
      </c>
      <c r="H23" s="785"/>
    </row>
    <row r="24" spans="2:8">
      <c r="B24" s="610">
        <v>1</v>
      </c>
      <c r="C24" s="646"/>
      <c r="D24" s="609"/>
      <c r="E24" s="780"/>
      <c r="F24" s="781"/>
      <c r="G24" s="782"/>
      <c r="H24" s="783"/>
    </row>
    <row r="25" spans="2:8">
      <c r="B25" s="610">
        <v>2</v>
      </c>
      <c r="C25" s="646"/>
      <c r="D25" s="609"/>
      <c r="E25" s="780"/>
      <c r="F25" s="781"/>
      <c r="G25" s="782"/>
      <c r="H25" s="783"/>
    </row>
    <row r="26" spans="2:8">
      <c r="B26" s="610">
        <v>3</v>
      </c>
      <c r="C26" s="646"/>
      <c r="D26" s="609"/>
      <c r="E26" s="780"/>
      <c r="F26" s="781"/>
      <c r="G26" s="782"/>
      <c r="H26" s="783"/>
    </row>
    <row r="27" spans="2:8">
      <c r="B27" s="610">
        <v>4</v>
      </c>
      <c r="C27" s="646"/>
      <c r="D27" s="609"/>
      <c r="E27" s="780"/>
      <c r="F27" s="781"/>
      <c r="G27" s="782"/>
      <c r="H27" s="783"/>
    </row>
    <row r="28" spans="2:8">
      <c r="B28" s="610">
        <v>5</v>
      </c>
      <c r="C28" s="646"/>
      <c r="D28" s="609"/>
      <c r="E28" s="780"/>
      <c r="F28" s="781"/>
      <c r="G28" s="782"/>
      <c r="H28" s="783"/>
    </row>
    <row r="29" spans="2:8">
      <c r="B29" s="610">
        <v>6</v>
      </c>
      <c r="C29" s="646"/>
      <c r="D29" s="609"/>
      <c r="E29" s="780"/>
      <c r="F29" s="781"/>
      <c r="G29" s="782"/>
      <c r="H29" s="783"/>
    </row>
    <row r="30" spans="2:8">
      <c r="B30" s="610">
        <v>7</v>
      </c>
      <c r="C30" s="646"/>
      <c r="D30" s="609"/>
      <c r="E30" s="780"/>
      <c r="F30" s="781"/>
      <c r="G30" s="782"/>
      <c r="H30" s="783"/>
    </row>
    <row r="31" spans="2:8">
      <c r="B31" s="610">
        <v>8</v>
      </c>
      <c r="C31" s="646"/>
      <c r="D31" s="609"/>
      <c r="E31" s="780"/>
      <c r="F31" s="781"/>
      <c r="G31" s="782"/>
      <c r="H31" s="783"/>
    </row>
    <row r="32" spans="2:8">
      <c r="B32" s="610">
        <v>9</v>
      </c>
      <c r="C32" s="646"/>
      <c r="D32" s="609"/>
      <c r="E32" s="780"/>
      <c r="F32" s="781"/>
      <c r="G32" s="782"/>
      <c r="H32" s="783"/>
    </row>
    <row r="33" spans="2:8">
      <c r="B33" s="610">
        <v>10</v>
      </c>
      <c r="C33" s="646"/>
      <c r="D33" s="609"/>
      <c r="E33" s="780"/>
      <c r="F33" s="781"/>
      <c r="G33" s="782"/>
      <c r="H33" s="783"/>
    </row>
    <row r="34" spans="2:8">
      <c r="B34" s="610" t="s">
        <v>483</v>
      </c>
      <c r="C34" s="646"/>
      <c r="D34" s="609"/>
      <c r="E34" s="780"/>
      <c r="F34" s="781"/>
      <c r="G34" s="782"/>
      <c r="H34" s="783"/>
    </row>
    <row r="36" spans="2:8" ht="30.75" customHeight="1">
      <c r="B36" s="539" t="s">
        <v>618</v>
      </c>
    </row>
    <row r="37" spans="2:8" ht="23.25" customHeight="1">
      <c r="B37" s="570" t="s">
        <v>624</v>
      </c>
      <c r="C37" s="607"/>
      <c r="D37" s="607"/>
      <c r="E37" s="607"/>
      <c r="F37" s="607"/>
      <c r="G37" s="607"/>
      <c r="H37" s="607"/>
    </row>
    <row r="39" spans="2:8" s="92" customFormat="1" ht="15.75">
      <c r="B39" s="621" t="s">
        <v>549</v>
      </c>
      <c r="C39" s="621" t="s">
        <v>564</v>
      </c>
      <c r="D39" s="621" t="s">
        <v>548</v>
      </c>
      <c r="E39" s="784" t="s">
        <v>34</v>
      </c>
      <c r="F39" s="785"/>
      <c r="G39" s="784" t="s">
        <v>547</v>
      </c>
      <c r="H39" s="785"/>
    </row>
    <row r="40" spans="2:8">
      <c r="B40" s="610">
        <v>1</v>
      </c>
      <c r="C40" s="646" t="s">
        <v>170</v>
      </c>
      <c r="D40" s="609" t="s">
        <v>745</v>
      </c>
      <c r="E40" s="780" t="s">
        <v>744</v>
      </c>
      <c r="F40" s="781"/>
      <c r="G40" s="782" t="s">
        <v>743</v>
      </c>
      <c r="H40" s="783"/>
    </row>
    <row r="41" spans="2:8">
      <c r="B41" s="610">
        <v>2</v>
      </c>
      <c r="C41" s="646"/>
      <c r="D41" s="609"/>
      <c r="E41" s="780"/>
      <c r="F41" s="781"/>
      <c r="G41" s="782"/>
      <c r="H41" s="783"/>
    </row>
    <row r="42" spans="2:8">
      <c r="B42" s="610">
        <v>3</v>
      </c>
      <c r="C42" s="646"/>
      <c r="D42" s="609"/>
      <c r="E42" s="780"/>
      <c r="F42" s="781"/>
      <c r="G42" s="782"/>
      <c r="H42" s="783"/>
    </row>
    <row r="43" spans="2:8">
      <c r="B43" s="610">
        <v>4</v>
      </c>
      <c r="C43" s="646"/>
      <c r="D43" s="609"/>
      <c r="E43" s="780"/>
      <c r="F43" s="781"/>
      <c r="G43" s="782"/>
      <c r="H43" s="783"/>
    </row>
    <row r="44" spans="2:8">
      <c r="B44" s="610">
        <v>5</v>
      </c>
      <c r="C44" s="646"/>
      <c r="D44" s="609"/>
      <c r="E44" s="780"/>
      <c r="F44" s="781"/>
      <c r="G44" s="782"/>
      <c r="H44" s="783"/>
    </row>
    <row r="45" spans="2:8">
      <c r="B45" s="610">
        <v>6</v>
      </c>
      <c r="C45" s="646"/>
      <c r="D45" s="609"/>
      <c r="E45" s="780"/>
      <c r="F45" s="781"/>
      <c r="G45" s="782"/>
      <c r="H45" s="783"/>
    </row>
    <row r="46" spans="2:8">
      <c r="B46" s="610">
        <v>7</v>
      </c>
      <c r="C46" s="646"/>
      <c r="D46" s="609"/>
      <c r="E46" s="780"/>
      <c r="F46" s="781"/>
      <c r="G46" s="782"/>
      <c r="H46" s="783"/>
    </row>
    <row r="47" spans="2:8">
      <c r="B47" s="610">
        <v>8</v>
      </c>
      <c r="C47" s="646"/>
      <c r="D47" s="609"/>
      <c r="E47" s="780"/>
      <c r="F47" s="781"/>
      <c r="G47" s="782"/>
      <c r="H47" s="783"/>
    </row>
    <row r="48" spans="2:8">
      <c r="B48" s="610">
        <v>9</v>
      </c>
      <c r="C48" s="646"/>
      <c r="D48" s="609"/>
      <c r="E48" s="780"/>
      <c r="F48" s="781"/>
      <c r="G48" s="782"/>
      <c r="H48" s="783"/>
    </row>
    <row r="49" spans="2:8">
      <c r="B49" s="610">
        <v>10</v>
      </c>
      <c r="C49" s="646"/>
      <c r="D49" s="609"/>
      <c r="E49" s="780"/>
      <c r="F49" s="781"/>
      <c r="G49" s="782"/>
      <c r="H49" s="783"/>
    </row>
    <row r="50" spans="2:8">
      <c r="B50" s="610" t="s">
        <v>483</v>
      </c>
      <c r="C50" s="646"/>
      <c r="D50" s="609"/>
      <c r="E50" s="780"/>
      <c r="F50" s="781"/>
      <c r="G50" s="782"/>
      <c r="H50" s="78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7" zoomScale="90" zoomScaleNormal="90" workbookViewId="0">
      <selection activeCell="F9" sqref="F9"/>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409</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554</v>
      </c>
      <c r="P7" s="107"/>
      <c r="Q7" s="107"/>
    </row>
    <row r="8" spans="2:17" s="106" customFormat="1" ht="30" customHeight="1">
      <c r="D8" s="576"/>
      <c r="P8" s="107"/>
      <c r="Q8" s="107"/>
    </row>
    <row r="9" spans="2:17" s="2" customFormat="1" ht="24.75" customHeight="1">
      <c r="B9" s="120" t="s">
        <v>414</v>
      </c>
      <c r="C9" s="17"/>
      <c r="D9" s="457"/>
    </row>
    <row r="10" spans="2:17" s="17" customFormat="1" ht="16.5" customHeight="1"/>
    <row r="11" spans="2:17" s="17" customFormat="1" ht="36.75" customHeight="1">
      <c r="B11" s="786" t="s">
        <v>566</v>
      </c>
      <c r="C11" s="786"/>
      <c r="D11" s="786"/>
      <c r="E11" s="786"/>
      <c r="F11" s="786"/>
      <c r="G11" s="786"/>
      <c r="H11" s="786"/>
      <c r="I11" s="786"/>
      <c r="J11" s="786"/>
      <c r="K11" s="786"/>
      <c r="L11" s="786"/>
      <c r="M11" s="786"/>
      <c r="N11" s="616"/>
      <c r="O11" s="616"/>
      <c r="P11" s="616"/>
      <c r="Q11" s="616"/>
    </row>
    <row r="12" spans="2:17" s="2" customFormat="1" ht="15.75" customHeight="1">
      <c r="D12" s="20"/>
    </row>
    <row r="13" spans="2:17" s="17" customFormat="1" ht="48" customHeight="1">
      <c r="C13" s="245" t="str">
        <f>'1.  LRAMVA Summary'!R50</f>
        <v>Total</v>
      </c>
      <c r="D13" s="245" t="str">
        <f>'1.  LRAMVA Summary'!D50</f>
        <v>Residential</v>
      </c>
      <c r="E13" s="245" t="str">
        <f>'1.  LRAMVA Summary'!E50</f>
        <v>General Service &lt;50 kW</v>
      </c>
      <c r="F13" s="245" t="str">
        <f>'1.  LRAMVA Summary'!F50</f>
        <v>General Service 50 - 2,999 kW</v>
      </c>
      <c r="G13" s="245" t="str">
        <f>'1.  LRAMVA Summary'!G50</f>
        <v>General Service 3,000 - 4,999 kW</v>
      </c>
      <c r="H13" s="245" t="str">
        <f>'1.  LRAMVA Summary'!H50</f>
        <v>Sentinel Lighting</v>
      </c>
      <c r="I13" s="245" t="str">
        <f>'1.  LRAMVA Summary'!I50</f>
        <v>Street Lighting</v>
      </c>
      <c r="J13" s="245" t="str">
        <f>'1.  LRAMVA Summary'!J50</f>
        <v>Unmetered Scattered Load</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v>
      </c>
      <c r="H14" s="581" t="str">
        <f>'1.  LRAMVA Summary'!H51</f>
        <v>kW</v>
      </c>
      <c r="I14" s="581" t="str">
        <f>'1.  LRAMVA Summary'!I51</f>
        <v>kW</v>
      </c>
      <c r="J14" s="581" t="str">
        <f>'1.  LRAMVA Summary'!J51</f>
        <v>kWh</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0</v>
      </c>
      <c r="D15" s="453"/>
      <c r="E15" s="453"/>
      <c r="F15" s="453"/>
      <c r="G15" s="453"/>
      <c r="H15" s="453"/>
      <c r="I15" s="453"/>
      <c r="J15" s="453"/>
      <c r="K15" s="453"/>
      <c r="L15" s="453"/>
      <c r="M15" s="453"/>
      <c r="N15" s="453"/>
      <c r="O15" s="453"/>
      <c r="P15" s="454"/>
      <c r="Q15" s="454"/>
    </row>
    <row r="16" spans="2:17" s="458" customFormat="1" ht="15.75" customHeight="1">
      <c r="B16" s="463" t="s">
        <v>28</v>
      </c>
      <c r="C16" s="628">
        <f>SUM(D16:Q16)</f>
        <v>0</v>
      </c>
      <c r="D16" s="452"/>
      <c r="E16" s="452"/>
      <c r="F16" s="452"/>
      <c r="G16" s="452"/>
      <c r="H16" s="452"/>
      <c r="I16" s="452"/>
      <c r="J16" s="452"/>
      <c r="K16" s="454"/>
      <c r="L16" s="454"/>
      <c r="M16" s="454"/>
      <c r="N16" s="454"/>
      <c r="O16" s="454"/>
      <c r="P16" s="454"/>
      <c r="Q16" s="454"/>
    </row>
    <row r="17" spans="2:17" s="17" customFormat="1" ht="15.75" customHeight="1"/>
    <row r="18" spans="2:17" s="25" customFormat="1" ht="15.75" customHeight="1">
      <c r="B18" s="193" t="s">
        <v>454</v>
      </c>
      <c r="C18" s="194"/>
      <c r="D18" s="194">
        <f>IF(D14="kw",HLOOKUP(D14,D14:D16,3,FALSE),HLOOKUP(D14,D14:D16,2,FALSE))</f>
        <v>0</v>
      </c>
      <c r="E18" s="194">
        <f>IF(E14="kw",HLOOKUP(E14,E14:E16,3,FALSE),HLOOKUP(E14,E14:E16,2,FALSE))</f>
        <v>0</v>
      </c>
      <c r="F18" s="194">
        <f>IF(F14="kw",HLOOKUP(F14,F14:F16,3,FALSE),HLOOKUP(F14,F14:F16,2,FALSE))</f>
        <v>0</v>
      </c>
      <c r="G18" s="194">
        <f t="shared" ref="G18:Q18" si="0">IF(G14="kw",HLOOKUP(G14,G14:G16,3,FALSE),HLOOKUP(G14,G14:G16,2,FALSE))</f>
        <v>0</v>
      </c>
      <c r="H18" s="194">
        <f t="shared" si="0"/>
        <v>0</v>
      </c>
      <c r="I18" s="194">
        <f t="shared" si="0"/>
        <v>0</v>
      </c>
      <c r="J18" s="194">
        <f t="shared" si="0"/>
        <v>0</v>
      </c>
      <c r="K18" s="194">
        <f t="shared" si="0"/>
        <v>0</v>
      </c>
      <c r="L18" s="194">
        <f t="shared" si="0"/>
        <v>0</v>
      </c>
      <c r="M18" s="194">
        <f t="shared" si="0"/>
        <v>0</v>
      </c>
      <c r="N18" s="194">
        <f t="shared" si="0"/>
        <v>0</v>
      </c>
      <c r="O18" s="194">
        <f t="shared" si="0"/>
        <v>0</v>
      </c>
      <c r="P18" s="194">
        <f t="shared" si="0"/>
        <v>0</v>
      </c>
      <c r="Q18" s="194">
        <f t="shared" si="0"/>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368</v>
      </c>
      <c r="C20" s="455"/>
      <c r="D20" s="456"/>
    </row>
    <row r="21" spans="2:17" s="440" customFormat="1" ht="21" customHeight="1">
      <c r="B21" s="462" t="s">
        <v>369</v>
      </c>
      <c r="C21" s="455" t="s">
        <v>416</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415</v>
      </c>
      <c r="C24" s="120"/>
      <c r="D24" s="457"/>
    </row>
    <row r="25" spans="2:17" s="2" customFormat="1" ht="15.75" customHeight="1">
      <c r="D25" s="20"/>
    </row>
    <row r="26" spans="2:17" s="2" customFormat="1" ht="42" customHeight="1">
      <c r="B26" s="786" t="s">
        <v>565</v>
      </c>
      <c r="C26" s="786"/>
      <c r="D26" s="786"/>
      <c r="E26" s="786"/>
      <c r="F26" s="786"/>
      <c r="G26" s="786"/>
      <c r="H26" s="786"/>
      <c r="I26" s="786"/>
      <c r="J26" s="786"/>
      <c r="K26" s="786"/>
      <c r="L26" s="786"/>
      <c r="M26" s="786"/>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General Service &lt;50 kW</v>
      </c>
      <c r="F28" s="245" t="str">
        <f>'1.  LRAMVA Summary'!F50</f>
        <v>General Service 50 - 2,999 kW</v>
      </c>
      <c r="G28" s="245" t="str">
        <f>'1.  LRAMVA Summary'!G50</f>
        <v>General Service 3,000 - 4,999 kW</v>
      </c>
      <c r="H28" s="245" t="str">
        <f>'1.  LRAMVA Summary'!H50</f>
        <v>Sentinel Lighting</v>
      </c>
      <c r="I28" s="245" t="str">
        <f>'1.  LRAMVA Summary'!I50</f>
        <v>Street Lighting</v>
      </c>
      <c r="J28" s="245" t="str">
        <f>'1.  LRAMVA Summary'!J50</f>
        <v>Unmetered Scattered Load</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v>
      </c>
      <c r="H29" s="581" t="str">
        <f>'1.  LRAMVA Summary'!H51</f>
        <v>kW</v>
      </c>
      <c r="I29" s="581" t="str">
        <f>'1.  LRAMVA Summary'!I51</f>
        <v>kW</v>
      </c>
      <c r="J29" s="581" t="str">
        <f>'1.  LRAMVA Summary'!J51</f>
        <v>kWh</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c r="E30" s="464"/>
      <c r="F30" s="464"/>
      <c r="G30" s="464"/>
      <c r="H30" s="464"/>
      <c r="I30" s="464"/>
      <c r="J30" s="464"/>
      <c r="K30" s="464"/>
      <c r="L30" s="464"/>
      <c r="M30" s="464"/>
      <c r="N30" s="464"/>
      <c r="O30" s="464"/>
      <c r="P30" s="464"/>
      <c r="Q30" s="454"/>
    </row>
    <row r="31" spans="2:17" s="465" customFormat="1" ht="15" customHeight="1">
      <c r="B31" s="463" t="s">
        <v>28</v>
      </c>
      <c r="C31" s="628">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454</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1">IF(H29="kw",HLOOKUP(H29,H29:H31,3,FALSE),HLOOKUP(H29,H29:H31,2,FALSE))</f>
        <v>0</v>
      </c>
      <c r="I33" s="194">
        <f t="shared" si="1"/>
        <v>0</v>
      </c>
      <c r="J33" s="194">
        <f t="shared" si="1"/>
        <v>0</v>
      </c>
      <c r="K33" s="194">
        <f t="shared" si="1"/>
        <v>0</v>
      </c>
      <c r="L33" s="194">
        <f t="shared" si="1"/>
        <v>0</v>
      </c>
      <c r="M33" s="194">
        <f t="shared" si="1"/>
        <v>0</v>
      </c>
      <c r="N33" s="194">
        <f t="shared" si="1"/>
        <v>0</v>
      </c>
      <c r="O33" s="194">
        <f t="shared" si="1"/>
        <v>0</v>
      </c>
      <c r="P33" s="194">
        <f t="shared" si="1"/>
        <v>0</v>
      </c>
      <c r="Q33" s="194">
        <f t="shared" si="1"/>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368</v>
      </c>
      <c r="C35" s="455"/>
      <c r="D35" s="456"/>
      <c r="E35" s="95"/>
      <c r="F35" s="95"/>
      <c r="G35" s="95"/>
      <c r="H35" s="95"/>
      <c r="I35" s="95"/>
      <c r="J35" s="95"/>
      <c r="K35" s="95"/>
      <c r="L35" s="95"/>
      <c r="M35" s="95"/>
      <c r="N35" s="95"/>
      <c r="O35" s="95"/>
      <c r="P35" s="95"/>
      <c r="Q35" s="95"/>
    </row>
    <row r="36" spans="2:32" s="440" customFormat="1" ht="21" customHeight="1">
      <c r="B36" s="462" t="s">
        <v>369</v>
      </c>
      <c r="C36" s="455" t="s">
        <v>416</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456</v>
      </c>
      <c r="C39" s="35"/>
      <c r="D39" s="34"/>
      <c r="E39" s="39"/>
      <c r="F39" s="40"/>
    </row>
    <row r="40" spans="2:32" s="72" customFormat="1" ht="39" customHeight="1">
      <c r="B40" s="786" t="s">
        <v>616</v>
      </c>
      <c r="C40" s="786"/>
      <c r="D40" s="786"/>
      <c r="E40" s="786"/>
      <c r="F40" s="786"/>
      <c r="G40" s="786"/>
      <c r="H40" s="786"/>
      <c r="I40" s="786"/>
      <c r="J40" s="786"/>
      <c r="K40" s="786"/>
      <c r="L40" s="786"/>
      <c r="M40" s="786"/>
      <c r="N40" s="616"/>
      <c r="O40" s="616"/>
      <c r="P40" s="616"/>
      <c r="Q40" s="616"/>
    </row>
    <row r="41" spans="2:32" s="2" customFormat="1" ht="16.5" customHeight="1">
      <c r="B41" s="10"/>
      <c r="C41" s="10"/>
      <c r="D41" s="22"/>
      <c r="E41" s="20"/>
      <c r="F41" s="20"/>
      <c r="G41" s="20"/>
      <c r="R41" s="20"/>
    </row>
    <row r="42" spans="2:32" s="17" customFormat="1" ht="56.25" customHeight="1">
      <c r="B42" s="245" t="s">
        <v>235</v>
      </c>
      <c r="C42" s="245" t="s">
        <v>613</v>
      </c>
      <c r="D42" s="245" t="str">
        <f>'1.  LRAMVA Summary'!D50</f>
        <v>Residential</v>
      </c>
      <c r="E42" s="245" t="str">
        <f>'1.  LRAMVA Summary'!E50</f>
        <v>General Service &lt;50 kW</v>
      </c>
      <c r="F42" s="245" t="str">
        <f>'1.  LRAMVA Summary'!F50</f>
        <v>General Service 50 - 2,999 kW</v>
      </c>
      <c r="G42" s="245" t="str">
        <f>'1.  LRAMVA Summary'!G50</f>
        <v>General Service 3,000 - 4,999 kW</v>
      </c>
      <c r="H42" s="245" t="str">
        <f>'1.  LRAMVA Summary'!H50</f>
        <v>Sentinel Lighting</v>
      </c>
      <c r="I42" s="245" t="str">
        <f>'1.  LRAMVA Summary'!I50</f>
        <v>Street Lighting</v>
      </c>
      <c r="J42" s="245" t="str">
        <f>'1.  LRAMVA Summary'!J50</f>
        <v>Unmetered Scattered Load</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v>
      </c>
      <c r="H43" s="585" t="str">
        <f>'1.  LRAMVA Summary'!H51</f>
        <v>kW</v>
      </c>
      <c r="I43" s="585" t="str">
        <f>'1.  LRAMVA Summary'!I51</f>
        <v>kW</v>
      </c>
      <c r="J43" s="585" t="str">
        <f>'1.  LRAMVA Summary'!J51</f>
        <v>kWh</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c r="D44" s="192">
        <f t="shared" ref="D44:Q44" si="2">IF(ISBLANK($C$44),0,IF($C44=$D$9,HLOOKUP(D43,D14:D18,5,FALSE),HLOOKUP(D43,D29:D33,5,FALSE)))</f>
        <v>0</v>
      </c>
      <c r="E44" s="192">
        <f>IF(ISBLANK($C$44),0,IF($C44=$D$9,HLOOKUP(E43,E14:E18,5,FALSE),HLOOKUP(E43,E29:E33,5,FALSE)))</f>
        <v>0</v>
      </c>
      <c r="F44" s="192">
        <f t="shared" si="2"/>
        <v>0</v>
      </c>
      <c r="G44" s="192">
        <f t="shared" si="2"/>
        <v>0</v>
      </c>
      <c r="H44" s="192">
        <f t="shared" si="2"/>
        <v>0</v>
      </c>
      <c r="I44" s="192">
        <f t="shared" si="2"/>
        <v>0</v>
      </c>
      <c r="J44" s="192">
        <f t="shared" si="2"/>
        <v>0</v>
      </c>
      <c r="K44" s="192">
        <f t="shared" si="2"/>
        <v>0</v>
      </c>
      <c r="L44" s="192">
        <f t="shared" si="2"/>
        <v>0</v>
      </c>
      <c r="M44" s="192">
        <f t="shared" si="2"/>
        <v>0</v>
      </c>
      <c r="N44" s="192">
        <f t="shared" si="2"/>
        <v>0</v>
      </c>
      <c r="O44" s="192">
        <f t="shared" si="2"/>
        <v>0</v>
      </c>
      <c r="P44" s="192">
        <f t="shared" si="2"/>
        <v>0</v>
      </c>
      <c r="Q44" s="192">
        <f t="shared" si="2"/>
        <v>0</v>
      </c>
      <c r="R44" s="196"/>
    </row>
    <row r="45" spans="2:32" s="17" customFormat="1" ht="15.75">
      <c r="B45" s="172">
        <v>2012</v>
      </c>
      <c r="C45" s="536"/>
      <c r="D45" s="192">
        <f t="shared" ref="D45:Q45" si="3">IF(ISBLANK($C$45),0,IF($C$45=$D$9,HLOOKUP(D43,D14:D18,5,FALSE),HLOOKUP(D43,D29:D33,5,FALSE)))</f>
        <v>0</v>
      </c>
      <c r="E45" s="192">
        <f t="shared" si="3"/>
        <v>0</v>
      </c>
      <c r="F45" s="192">
        <f t="shared" si="3"/>
        <v>0</v>
      </c>
      <c r="G45" s="192">
        <f t="shared" si="3"/>
        <v>0</v>
      </c>
      <c r="H45" s="192">
        <f t="shared" si="3"/>
        <v>0</v>
      </c>
      <c r="I45" s="192">
        <f t="shared" si="3"/>
        <v>0</v>
      </c>
      <c r="J45" s="192">
        <f t="shared" si="3"/>
        <v>0</v>
      </c>
      <c r="K45" s="192">
        <f t="shared" si="3"/>
        <v>0</v>
      </c>
      <c r="L45" s="192">
        <f t="shared" si="3"/>
        <v>0</v>
      </c>
      <c r="M45" s="192">
        <f t="shared" si="3"/>
        <v>0</v>
      </c>
      <c r="N45" s="192">
        <f t="shared" si="3"/>
        <v>0</v>
      </c>
      <c r="O45" s="192">
        <f t="shared" si="3"/>
        <v>0</v>
      </c>
      <c r="P45" s="192">
        <f t="shared" si="3"/>
        <v>0</v>
      </c>
      <c r="Q45" s="192">
        <f t="shared" si="3"/>
        <v>0</v>
      </c>
      <c r="R45" s="165"/>
    </row>
    <row r="46" spans="2:32" s="17" customFormat="1" ht="15.75">
      <c r="B46" s="173">
        <v>2013</v>
      </c>
      <c r="C46" s="536"/>
      <c r="D46" s="192">
        <f t="shared" ref="D46:Q46" si="4">IF(ISBLANK($C$46),0,IF($C$46=$D$9,HLOOKUP(D43,D14:D18,5,FALSE),HLOOKUP(D43,D29:D33,5,FALSE)))</f>
        <v>0</v>
      </c>
      <c r="E46" s="192">
        <f t="shared" si="4"/>
        <v>0</v>
      </c>
      <c r="F46" s="192">
        <f t="shared" si="4"/>
        <v>0</v>
      </c>
      <c r="G46" s="192">
        <f t="shared" si="4"/>
        <v>0</v>
      </c>
      <c r="H46" s="192">
        <f t="shared" si="4"/>
        <v>0</v>
      </c>
      <c r="I46" s="192">
        <f t="shared" si="4"/>
        <v>0</v>
      </c>
      <c r="J46" s="192">
        <f t="shared" si="4"/>
        <v>0</v>
      </c>
      <c r="K46" s="192">
        <f t="shared" si="4"/>
        <v>0</v>
      </c>
      <c r="L46" s="192">
        <f t="shared" si="4"/>
        <v>0</v>
      </c>
      <c r="M46" s="192">
        <f t="shared" si="4"/>
        <v>0</v>
      </c>
      <c r="N46" s="192">
        <f t="shared" si="4"/>
        <v>0</v>
      </c>
      <c r="O46" s="192">
        <f t="shared" si="4"/>
        <v>0</v>
      </c>
      <c r="P46" s="192">
        <f t="shared" si="4"/>
        <v>0</v>
      </c>
      <c r="Q46" s="192">
        <f t="shared" si="4"/>
        <v>0</v>
      </c>
      <c r="R46" s="165"/>
    </row>
    <row r="47" spans="2:32" s="17" customFormat="1" ht="15.75">
      <c r="B47" s="173">
        <v>2014</v>
      </c>
      <c r="C47" s="536"/>
      <c r="D47" s="192">
        <f t="shared" ref="D47:Q47" si="5">IF(ISBLANK($C$47),0,IF($C$47=$D$9,HLOOKUP(D43,D14:D18,5,FALSE),HLOOKUP(D43,D29:D33,5,FALSE)))</f>
        <v>0</v>
      </c>
      <c r="E47" s="192">
        <f t="shared" si="5"/>
        <v>0</v>
      </c>
      <c r="F47" s="192">
        <f t="shared" si="5"/>
        <v>0</v>
      </c>
      <c r="G47" s="192">
        <f t="shared" si="5"/>
        <v>0</v>
      </c>
      <c r="H47" s="192">
        <f t="shared" si="5"/>
        <v>0</v>
      </c>
      <c r="I47" s="192">
        <f t="shared" si="5"/>
        <v>0</v>
      </c>
      <c r="J47" s="192">
        <f t="shared" si="5"/>
        <v>0</v>
      </c>
      <c r="K47" s="192">
        <f t="shared" si="5"/>
        <v>0</v>
      </c>
      <c r="L47" s="192">
        <f t="shared" si="5"/>
        <v>0</v>
      </c>
      <c r="M47" s="192">
        <f t="shared" si="5"/>
        <v>0</v>
      </c>
      <c r="N47" s="192">
        <f t="shared" si="5"/>
        <v>0</v>
      </c>
      <c r="O47" s="192">
        <f t="shared" si="5"/>
        <v>0</v>
      </c>
      <c r="P47" s="192">
        <f t="shared" si="5"/>
        <v>0</v>
      </c>
      <c r="Q47" s="192">
        <f t="shared" si="5"/>
        <v>0</v>
      </c>
      <c r="R47" s="165"/>
    </row>
    <row r="48" spans="2:32" s="17" customFormat="1" ht="15.75">
      <c r="B48" s="173">
        <v>2015</v>
      </c>
      <c r="C48" s="536"/>
      <c r="D48" s="192">
        <f t="shared" ref="D48:Q48" si="6">IF(ISBLANK($C$48),0,IF($C$48=$D$9,HLOOKUP(D43,D14:D18,5,FALSE),HLOOKUP(D43,D29:D33,5,FALSE)))</f>
        <v>0</v>
      </c>
      <c r="E48" s="192">
        <f t="shared" si="6"/>
        <v>0</v>
      </c>
      <c r="F48" s="192">
        <f t="shared" si="6"/>
        <v>0</v>
      </c>
      <c r="G48" s="192">
        <f t="shared" si="6"/>
        <v>0</v>
      </c>
      <c r="H48" s="192">
        <f t="shared" si="6"/>
        <v>0</v>
      </c>
      <c r="I48" s="192">
        <f t="shared" si="6"/>
        <v>0</v>
      </c>
      <c r="J48" s="192">
        <f t="shared" si="6"/>
        <v>0</v>
      </c>
      <c r="K48" s="192">
        <f t="shared" si="6"/>
        <v>0</v>
      </c>
      <c r="L48" s="192">
        <f t="shared" si="6"/>
        <v>0</v>
      </c>
      <c r="M48" s="192">
        <f t="shared" si="6"/>
        <v>0</v>
      </c>
      <c r="N48" s="192">
        <f t="shared" si="6"/>
        <v>0</v>
      </c>
      <c r="O48" s="192">
        <f t="shared" si="6"/>
        <v>0</v>
      </c>
      <c r="P48" s="192">
        <f t="shared" si="6"/>
        <v>0</v>
      </c>
      <c r="Q48" s="192">
        <f t="shared" si="6"/>
        <v>0</v>
      </c>
      <c r="R48" s="165"/>
      <c r="AF48" s="165"/>
    </row>
    <row r="49" spans="2:32" s="17" customFormat="1" ht="15.75">
      <c r="B49" s="173">
        <v>2016</v>
      </c>
      <c r="C49" s="536"/>
      <c r="D49" s="192">
        <f t="shared" ref="D49:Q49" si="7">IF(ISBLANK($C$49),0,IF($C$49=$D$9,HLOOKUP(D43,D14:D18,5,FALSE),HLOOKUP(D43,D29:D33,5,FALSE)))</f>
        <v>0</v>
      </c>
      <c r="E49" s="192">
        <f t="shared" si="7"/>
        <v>0</v>
      </c>
      <c r="F49" s="192">
        <f t="shared" si="7"/>
        <v>0</v>
      </c>
      <c r="G49" s="192">
        <f t="shared" si="7"/>
        <v>0</v>
      </c>
      <c r="H49" s="192">
        <f t="shared" si="7"/>
        <v>0</v>
      </c>
      <c r="I49" s="192">
        <f t="shared" si="7"/>
        <v>0</v>
      </c>
      <c r="J49" s="192">
        <f t="shared" si="7"/>
        <v>0</v>
      </c>
      <c r="K49" s="192">
        <f t="shared" si="7"/>
        <v>0</v>
      </c>
      <c r="L49" s="192">
        <f t="shared" si="7"/>
        <v>0</v>
      </c>
      <c r="M49" s="192">
        <f t="shared" si="7"/>
        <v>0</v>
      </c>
      <c r="N49" s="192">
        <f t="shared" si="7"/>
        <v>0</v>
      </c>
      <c r="O49" s="192">
        <f t="shared" si="7"/>
        <v>0</v>
      </c>
      <c r="P49" s="192">
        <f t="shared" si="7"/>
        <v>0</v>
      </c>
      <c r="Q49" s="192">
        <f t="shared" si="7"/>
        <v>0</v>
      </c>
      <c r="R49" s="165"/>
      <c r="AF49" s="165"/>
    </row>
    <row r="50" spans="2:32" s="17" customFormat="1" ht="15.75" hidden="1">
      <c r="B50" s="173">
        <v>2017</v>
      </c>
      <c r="C50" s="536"/>
      <c r="D50" s="192">
        <f t="shared" ref="D50:Q50" si="8">IF(ISBLANK($C$50),0,IF($C$50=$D$9,HLOOKUP(D43,D14:D18,5,FALSE),HLOOKUP(D43,D29:D33,5,FALSE)))</f>
        <v>0</v>
      </c>
      <c r="E50" s="192">
        <f t="shared" si="8"/>
        <v>0</v>
      </c>
      <c r="F50" s="192">
        <f t="shared" si="8"/>
        <v>0</v>
      </c>
      <c r="G50" s="192">
        <f t="shared" si="8"/>
        <v>0</v>
      </c>
      <c r="H50" s="192">
        <f t="shared" si="8"/>
        <v>0</v>
      </c>
      <c r="I50" s="192">
        <f t="shared" si="8"/>
        <v>0</v>
      </c>
      <c r="J50" s="192">
        <f t="shared" si="8"/>
        <v>0</v>
      </c>
      <c r="K50" s="192">
        <f t="shared" si="8"/>
        <v>0</v>
      </c>
      <c r="L50" s="192">
        <f t="shared" si="8"/>
        <v>0</v>
      </c>
      <c r="M50" s="192">
        <f t="shared" si="8"/>
        <v>0</v>
      </c>
      <c r="N50" s="192">
        <f t="shared" si="8"/>
        <v>0</v>
      </c>
      <c r="O50" s="192">
        <f t="shared" si="8"/>
        <v>0</v>
      </c>
      <c r="P50" s="192">
        <f t="shared" si="8"/>
        <v>0</v>
      </c>
      <c r="Q50" s="192">
        <f t="shared" si="8"/>
        <v>0</v>
      </c>
      <c r="R50" s="165"/>
      <c r="AF50" s="165"/>
    </row>
    <row r="51" spans="2:32" s="17" customFormat="1" ht="15.75" hidden="1">
      <c r="B51" s="173">
        <v>2018</v>
      </c>
      <c r="C51" s="536"/>
      <c r="D51" s="192">
        <f t="shared" ref="D51:Q51" si="9">IF(ISBLANK($C$51),0,IF($C$51=$D$9,HLOOKUP(D43,D14:D18,5,FALSE),HLOOKUP(D43,D29:D33,5,FALSE)))</f>
        <v>0</v>
      </c>
      <c r="E51" s="192">
        <f t="shared" si="9"/>
        <v>0</v>
      </c>
      <c r="F51" s="192">
        <f t="shared" si="9"/>
        <v>0</v>
      </c>
      <c r="G51" s="192">
        <f t="shared" si="9"/>
        <v>0</v>
      </c>
      <c r="H51" s="192">
        <f t="shared" si="9"/>
        <v>0</v>
      </c>
      <c r="I51" s="192">
        <f t="shared" si="9"/>
        <v>0</v>
      </c>
      <c r="J51" s="192">
        <f t="shared" si="9"/>
        <v>0</v>
      </c>
      <c r="K51" s="192">
        <f t="shared" si="9"/>
        <v>0</v>
      </c>
      <c r="L51" s="192">
        <f t="shared" si="9"/>
        <v>0</v>
      </c>
      <c r="M51" s="192">
        <f t="shared" si="9"/>
        <v>0</v>
      </c>
      <c r="N51" s="192">
        <f t="shared" si="9"/>
        <v>0</v>
      </c>
      <c r="O51" s="192">
        <f t="shared" si="9"/>
        <v>0</v>
      </c>
      <c r="P51" s="192">
        <f t="shared" si="9"/>
        <v>0</v>
      </c>
      <c r="Q51" s="192">
        <f t="shared" si="9"/>
        <v>0</v>
      </c>
      <c r="R51" s="165"/>
      <c r="AF51" s="165"/>
    </row>
    <row r="52" spans="2:32" s="17" customFormat="1" ht="15.75" hidden="1">
      <c r="B52" s="173">
        <v>2019</v>
      </c>
      <c r="C52" s="536"/>
      <c r="D52" s="192">
        <f t="shared" ref="D52:Q52" si="10">IF(ISBLANK($C$52),0,IF($C$52=$D$9,HLOOKUP(D43,D14:D18,5,FALSE),HLOOKUP(D43,D29:D33,5,FALSE)))</f>
        <v>0</v>
      </c>
      <c r="E52" s="192">
        <f t="shared" si="10"/>
        <v>0</v>
      </c>
      <c r="F52" s="192">
        <f t="shared" si="10"/>
        <v>0</v>
      </c>
      <c r="G52" s="192">
        <f t="shared" si="10"/>
        <v>0</v>
      </c>
      <c r="H52" s="192">
        <f t="shared" si="10"/>
        <v>0</v>
      </c>
      <c r="I52" s="192">
        <f t="shared" si="10"/>
        <v>0</v>
      </c>
      <c r="J52" s="192">
        <f t="shared" si="10"/>
        <v>0</v>
      </c>
      <c r="K52" s="192">
        <f t="shared" si="10"/>
        <v>0</v>
      </c>
      <c r="L52" s="192">
        <f t="shared" si="10"/>
        <v>0</v>
      </c>
      <c r="M52" s="192">
        <f t="shared" si="10"/>
        <v>0</v>
      </c>
      <c r="N52" s="192">
        <f t="shared" si="10"/>
        <v>0</v>
      </c>
      <c r="O52" s="192">
        <f t="shared" si="10"/>
        <v>0</v>
      </c>
      <c r="P52" s="192">
        <f t="shared" si="10"/>
        <v>0</v>
      </c>
      <c r="Q52" s="192">
        <f t="shared" si="10"/>
        <v>0</v>
      </c>
      <c r="R52" s="165"/>
      <c r="AF52" s="165"/>
    </row>
    <row r="53" spans="2:32" s="17" customFormat="1" ht="15.75" hidden="1">
      <c r="B53" s="173">
        <v>2020</v>
      </c>
      <c r="C53" s="536"/>
      <c r="D53" s="192">
        <f t="shared" ref="D53:Q53" si="11">IF(ISBLANK($C$53),0,IF($C$53=$D$9,HLOOKUP(D43,D14:D18,5,FALSE),HLOOKUP(D43,D29:D33,5,FALSE)))</f>
        <v>0</v>
      </c>
      <c r="E53" s="192">
        <f t="shared" si="11"/>
        <v>0</v>
      </c>
      <c r="F53" s="192">
        <f t="shared" si="11"/>
        <v>0</v>
      </c>
      <c r="G53" s="192">
        <f t="shared" si="11"/>
        <v>0</v>
      </c>
      <c r="H53" s="192">
        <f t="shared" si="11"/>
        <v>0</v>
      </c>
      <c r="I53" s="192">
        <f t="shared" si="11"/>
        <v>0</v>
      </c>
      <c r="J53" s="192">
        <f t="shared" si="11"/>
        <v>0</v>
      </c>
      <c r="K53" s="192">
        <f t="shared" si="11"/>
        <v>0</v>
      </c>
      <c r="L53" s="192">
        <f t="shared" si="11"/>
        <v>0</v>
      </c>
      <c r="M53" s="192">
        <f t="shared" si="11"/>
        <v>0</v>
      </c>
      <c r="N53" s="192">
        <f t="shared" si="11"/>
        <v>0</v>
      </c>
      <c r="O53" s="192">
        <f t="shared" si="11"/>
        <v>0</v>
      </c>
      <c r="P53" s="192">
        <f t="shared" si="11"/>
        <v>0</v>
      </c>
      <c r="Q53" s="192">
        <f t="shared" si="11"/>
        <v>0</v>
      </c>
      <c r="R53" s="165"/>
      <c r="AF53" s="165"/>
    </row>
    <row r="54" spans="2:32" s="440" customFormat="1" ht="21" customHeight="1">
      <c r="B54" s="455" t="s">
        <v>539</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90" zoomScaleNormal="90" workbookViewId="0">
      <pane ySplit="14" topLeftCell="A15" activePane="bottomLeft" state="frozen"/>
      <selection pane="bottomLeft" activeCell="J54" sqref="J54"/>
    </sheetView>
  </sheetViews>
  <sheetFormatPr defaultColWidth="9.140625"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792" t="s">
        <v>172</v>
      </c>
      <c r="C4" s="87" t="s">
        <v>176</v>
      </c>
      <c r="D4" s="87"/>
      <c r="E4" s="50"/>
    </row>
    <row r="5" spans="1:26" s="18" customFormat="1" ht="26.25" hidden="1" customHeight="1" outlineLevel="1" thickBot="1">
      <c r="A5" s="4"/>
      <c r="B5" s="792"/>
      <c r="C5" s="88" t="s">
        <v>173</v>
      </c>
      <c r="D5" s="88"/>
      <c r="E5" s="50"/>
    </row>
    <row r="6" spans="1:26" ht="26.25" hidden="1" customHeight="1" outlineLevel="1" thickBot="1">
      <c r="B6" s="792"/>
      <c r="C6" s="795" t="s">
        <v>554</v>
      </c>
      <c r="D6" s="796"/>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530</v>
      </c>
      <c r="C8" s="596" t="s">
        <v>485</v>
      </c>
      <c r="D8" s="595"/>
      <c r="M8" s="6"/>
      <c r="N8" s="6"/>
      <c r="O8" s="6"/>
      <c r="P8" s="6"/>
      <c r="Q8" s="6"/>
      <c r="R8" s="6"/>
      <c r="S8" s="6"/>
      <c r="T8" s="6"/>
      <c r="U8" s="6"/>
      <c r="V8" s="6"/>
      <c r="W8" s="6"/>
      <c r="X8" s="6"/>
      <c r="Y8" s="6"/>
      <c r="Z8" s="6"/>
    </row>
    <row r="9" spans="1:26" s="18" customFormat="1" ht="19.5" hidden="1" customHeight="1" outlineLevel="1">
      <c r="A9" s="4"/>
      <c r="B9" s="542"/>
      <c r="C9" s="596" t="s">
        <v>531</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486</v>
      </c>
      <c r="O11" s="554"/>
    </row>
    <row r="12" spans="1:26" ht="58.5" customHeight="1">
      <c r="B12" s="790" t="s">
        <v>625</v>
      </c>
      <c r="C12" s="790"/>
      <c r="D12" s="790"/>
      <c r="E12" s="790"/>
      <c r="F12" s="790"/>
      <c r="G12" s="790"/>
      <c r="H12" s="790"/>
      <c r="I12" s="790"/>
      <c r="J12" s="790"/>
      <c r="K12" s="790"/>
      <c r="L12" s="790"/>
      <c r="M12" s="790"/>
      <c r="N12" s="790"/>
      <c r="O12" s="790"/>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740" t="s">
        <v>684</v>
      </c>
      <c r="E14" s="740" t="s">
        <v>685</v>
      </c>
      <c r="F14" s="740" t="s">
        <v>686</v>
      </c>
      <c r="G14" s="740" t="s">
        <v>687</v>
      </c>
      <c r="H14" s="740" t="s">
        <v>688</v>
      </c>
      <c r="I14" s="740" t="s">
        <v>689</v>
      </c>
      <c r="J14" s="740" t="s">
        <v>690</v>
      </c>
      <c r="K14" s="740" t="s">
        <v>691</v>
      </c>
      <c r="L14" s="474" t="s">
        <v>571</v>
      </c>
      <c r="M14" s="474" t="s">
        <v>572</v>
      </c>
      <c r="N14" s="474" t="s">
        <v>573</v>
      </c>
      <c r="O14" s="474" t="s">
        <v>574</v>
      </c>
      <c r="P14" s="7"/>
    </row>
    <row r="15" spans="1:26" s="7" customFormat="1" ht="18.75" customHeight="1">
      <c r="B15" s="475" t="s">
        <v>189</v>
      </c>
      <c r="C15" s="793"/>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562</v>
      </c>
      <c r="C16" s="788"/>
      <c r="D16" s="479">
        <v>4</v>
      </c>
      <c r="E16" s="479">
        <v>4</v>
      </c>
      <c r="F16" s="479">
        <v>4</v>
      </c>
      <c r="G16" s="479">
        <v>4</v>
      </c>
      <c r="H16" s="479">
        <v>4</v>
      </c>
      <c r="I16" s="479">
        <v>4</v>
      </c>
      <c r="J16" s="479">
        <v>4</v>
      </c>
      <c r="K16" s="479">
        <v>4</v>
      </c>
      <c r="L16" s="479"/>
      <c r="M16" s="479"/>
      <c r="N16" s="479"/>
      <c r="O16" s="480"/>
    </row>
    <row r="17" spans="1:15" s="113" customFormat="1" ht="17.25" customHeight="1">
      <c r="B17" s="481" t="s">
        <v>563</v>
      </c>
      <c r="C17" s="794"/>
      <c r="D17" s="114">
        <f>12-D16</f>
        <v>8</v>
      </c>
      <c r="E17" s="114">
        <f>12-E16</f>
        <v>8</v>
      </c>
      <c r="F17" s="114">
        <f t="shared" ref="F17:K17" si="0">12-F16</f>
        <v>8</v>
      </c>
      <c r="G17" s="114">
        <f t="shared" si="0"/>
        <v>8</v>
      </c>
      <c r="H17" s="114">
        <f t="shared" si="0"/>
        <v>8</v>
      </c>
      <c r="I17" s="114">
        <f t="shared" si="0"/>
        <v>8</v>
      </c>
      <c r="J17" s="114">
        <f t="shared" si="0"/>
        <v>8</v>
      </c>
      <c r="K17" s="114">
        <f t="shared" si="0"/>
        <v>8</v>
      </c>
      <c r="L17" s="114">
        <f>12-L16</f>
        <v>12</v>
      </c>
      <c r="M17" s="114">
        <f>12-M16</f>
        <v>12</v>
      </c>
      <c r="N17" s="114">
        <f>12-N16</f>
        <v>12</v>
      </c>
      <c r="O17" s="115">
        <f>12-O16</f>
        <v>12</v>
      </c>
    </row>
    <row r="18" spans="1:15" s="7" customFormat="1" ht="17.25" customHeight="1">
      <c r="B18" s="482" t="str">
        <f>'1.  LRAMVA Summary'!B27</f>
        <v>Residential</v>
      </c>
      <c r="C18" s="787" t="str">
        <f>'2. LRAMVA Threshold'!D43</f>
        <v>kWh</v>
      </c>
      <c r="D18" s="47">
        <v>1.4800000000000001E-2</v>
      </c>
      <c r="E18" s="47">
        <v>1.4800000000000001E-2</v>
      </c>
      <c r="F18" s="47">
        <v>1.49E-2</v>
      </c>
      <c r="G18" s="47">
        <v>1.4999999999999999E-2</v>
      </c>
      <c r="H18" s="47">
        <v>1.52E-2</v>
      </c>
      <c r="I18" s="47">
        <v>1.52E-2</v>
      </c>
      <c r="J18" s="47">
        <v>1.1599999999999999E-2</v>
      </c>
      <c r="K18" s="47">
        <v>7.7999999999999996E-3</v>
      </c>
      <c r="L18" s="47"/>
      <c r="M18" s="47"/>
      <c r="N18" s="47"/>
      <c r="O18" s="71"/>
    </row>
    <row r="19" spans="1:15" s="7" customFormat="1" ht="15" hidden="1" customHeight="1" outlineLevel="1">
      <c r="B19" s="538" t="s">
        <v>514</v>
      </c>
      <c r="C19" s="788"/>
      <c r="D19" s="47"/>
      <c r="E19" s="47"/>
      <c r="F19" s="47"/>
      <c r="G19" s="47">
        <v>-2.0000000000000001E-4</v>
      </c>
      <c r="H19" s="47">
        <v>-2.0000000000000001E-4</v>
      </c>
      <c r="I19" s="47">
        <v>-2.0000000000000001E-4</v>
      </c>
      <c r="J19" s="47">
        <v>-2.0000000000000001E-4</v>
      </c>
      <c r="K19" s="47"/>
      <c r="L19" s="47"/>
      <c r="M19" s="47"/>
      <c r="N19" s="47"/>
      <c r="O19" s="71"/>
    </row>
    <row r="20" spans="1:15" s="7" customFormat="1" ht="15" hidden="1" customHeight="1" outlineLevel="1">
      <c r="B20" s="538" t="s">
        <v>515</v>
      </c>
      <c r="C20" s="788"/>
      <c r="D20" s="47"/>
      <c r="E20" s="47"/>
      <c r="F20" s="47"/>
      <c r="G20" s="47"/>
      <c r="H20" s="47"/>
      <c r="I20" s="47"/>
      <c r="J20" s="47"/>
      <c r="K20" s="47"/>
      <c r="L20" s="47"/>
      <c r="M20" s="47"/>
      <c r="N20" s="47"/>
      <c r="O20" s="71"/>
    </row>
    <row r="21" spans="1:15" s="7" customFormat="1" ht="15" hidden="1" customHeight="1" outlineLevel="1">
      <c r="B21" s="538" t="s">
        <v>493</v>
      </c>
      <c r="C21" s="788"/>
      <c r="D21" s="47"/>
      <c r="E21" s="47"/>
      <c r="F21" s="47"/>
      <c r="G21" s="47"/>
      <c r="H21" s="47"/>
      <c r="I21" s="47"/>
      <c r="J21" s="47"/>
      <c r="K21" s="47"/>
      <c r="L21" s="47"/>
      <c r="M21" s="47"/>
      <c r="N21" s="47"/>
      <c r="O21" s="71"/>
    </row>
    <row r="22" spans="1:15" s="7" customFormat="1" ht="14.25" customHeight="1" collapsed="1">
      <c r="B22" s="538" t="s">
        <v>516</v>
      </c>
      <c r="C22" s="789"/>
      <c r="D22" s="67">
        <f>SUM(D18:D21)</f>
        <v>1.4800000000000001E-2</v>
      </c>
      <c r="E22" s="67">
        <f>SUM(E18:E21)</f>
        <v>1.4800000000000001E-2</v>
      </c>
      <c r="F22" s="67">
        <f>SUM(F18:F21)</f>
        <v>1.49E-2</v>
      </c>
      <c r="G22" s="67">
        <f t="shared" ref="G22:N22" si="1">SUM(G18:G21)</f>
        <v>1.4799999999999999E-2</v>
      </c>
      <c r="H22" s="67">
        <f t="shared" si="1"/>
        <v>1.4999999999999999E-2</v>
      </c>
      <c r="I22" s="67">
        <f t="shared" si="1"/>
        <v>1.4999999999999999E-2</v>
      </c>
      <c r="J22" s="67">
        <f t="shared" si="1"/>
        <v>1.1399999999999999E-2</v>
      </c>
      <c r="K22" s="67">
        <f t="shared" si="1"/>
        <v>7.7999999999999996E-3</v>
      </c>
      <c r="L22" s="67">
        <f t="shared" si="1"/>
        <v>0</v>
      </c>
      <c r="M22" s="67">
        <f t="shared" si="1"/>
        <v>0</v>
      </c>
      <c r="N22" s="67">
        <f t="shared" si="1"/>
        <v>0</v>
      </c>
      <c r="O22" s="78"/>
    </row>
    <row r="23" spans="1:15" s="65" customFormat="1">
      <c r="A23" s="64"/>
      <c r="B23" s="494" t="s">
        <v>517</v>
      </c>
      <c r="C23" s="484"/>
      <c r="D23" s="485"/>
      <c r="E23" s="486">
        <f t="shared" ref="E23:N23" si="2">ROUND(SUM(D22*E16+E22*E17)/12,4)</f>
        <v>1.4800000000000001E-2</v>
      </c>
      <c r="F23" s="486">
        <f t="shared" si="2"/>
        <v>1.49E-2</v>
      </c>
      <c r="G23" s="486">
        <f t="shared" si="2"/>
        <v>1.4800000000000001E-2</v>
      </c>
      <c r="H23" s="486">
        <f t="shared" si="2"/>
        <v>1.49E-2</v>
      </c>
      <c r="I23" s="486">
        <f t="shared" si="2"/>
        <v>1.4999999999999999E-2</v>
      </c>
      <c r="J23" s="486">
        <f t="shared" si="2"/>
        <v>1.26E-2</v>
      </c>
      <c r="K23" s="486">
        <f t="shared" si="2"/>
        <v>8.9999999999999993E-3</v>
      </c>
      <c r="L23" s="486">
        <f t="shared" si="2"/>
        <v>0</v>
      </c>
      <c r="M23" s="486">
        <f t="shared" si="2"/>
        <v>0</v>
      </c>
      <c r="N23" s="486">
        <f t="shared" si="2"/>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General Service &lt;50 kW</v>
      </c>
      <c r="C25" s="787" t="str">
        <f>'2. LRAMVA Threshold'!E43</f>
        <v>kWh</v>
      </c>
      <c r="D25" s="47">
        <v>7.0000000000000001E-3</v>
      </c>
      <c r="E25" s="47">
        <v>8.8000000000000005E-3</v>
      </c>
      <c r="F25" s="47">
        <v>1.1299999999999999E-2</v>
      </c>
      <c r="G25" s="47">
        <v>1.14E-2</v>
      </c>
      <c r="H25" s="47">
        <v>1.1599999999999999E-2</v>
      </c>
      <c r="I25" s="47">
        <v>1.1599999999999999E-2</v>
      </c>
      <c r="J25" s="47">
        <v>1.18E-2</v>
      </c>
      <c r="K25" s="47">
        <v>1.2E-2</v>
      </c>
      <c r="L25" s="47"/>
      <c r="M25" s="47"/>
      <c r="N25" s="47"/>
      <c r="O25" s="71"/>
    </row>
    <row r="26" spans="1:15" s="18" customFormat="1" hidden="1" outlineLevel="1">
      <c r="A26" s="4"/>
      <c r="B26" s="538" t="s">
        <v>514</v>
      </c>
      <c r="C26" s="788"/>
      <c r="D26" s="47"/>
      <c r="E26" s="47"/>
      <c r="F26" s="47"/>
      <c r="G26" s="47">
        <v>-1E-4</v>
      </c>
      <c r="H26" s="47">
        <v>-1E-4</v>
      </c>
      <c r="I26" s="47">
        <v>-1E-4</v>
      </c>
      <c r="J26" s="47">
        <v>-1E-4</v>
      </c>
      <c r="K26" s="47"/>
      <c r="L26" s="47"/>
      <c r="M26" s="47"/>
      <c r="N26" s="47"/>
      <c r="O26" s="71"/>
    </row>
    <row r="27" spans="1:15" s="18" customFormat="1" hidden="1" outlineLevel="1">
      <c r="A27" s="4"/>
      <c r="B27" s="538" t="s">
        <v>515</v>
      </c>
      <c r="C27" s="788"/>
      <c r="D27" s="47"/>
      <c r="E27" s="47"/>
      <c r="F27" s="47"/>
      <c r="G27" s="47"/>
      <c r="H27" s="47"/>
      <c r="I27" s="47"/>
      <c r="J27" s="47"/>
      <c r="K27" s="47"/>
      <c r="L27" s="47"/>
      <c r="M27" s="47"/>
      <c r="N27" s="47"/>
      <c r="O27" s="71"/>
    </row>
    <row r="28" spans="1:15" s="18" customFormat="1" hidden="1" outlineLevel="1">
      <c r="A28" s="4"/>
      <c r="B28" s="538" t="s">
        <v>493</v>
      </c>
      <c r="C28" s="788"/>
      <c r="D28" s="47"/>
      <c r="E28" s="47"/>
      <c r="F28" s="47"/>
      <c r="G28" s="47"/>
      <c r="H28" s="47"/>
      <c r="I28" s="47"/>
      <c r="J28" s="47"/>
      <c r="K28" s="47"/>
      <c r="L28" s="47"/>
      <c r="M28" s="47"/>
      <c r="N28" s="47"/>
      <c r="O28" s="71"/>
    </row>
    <row r="29" spans="1:15" s="18" customFormat="1" collapsed="1">
      <c r="A29" s="4"/>
      <c r="B29" s="538" t="s">
        <v>516</v>
      </c>
      <c r="C29" s="789"/>
      <c r="D29" s="67">
        <f>SUM(D25:D28)</f>
        <v>7.0000000000000001E-3</v>
      </c>
      <c r="E29" s="67">
        <f t="shared" ref="E29:N29" si="3">SUM(E25:E28)</f>
        <v>8.8000000000000005E-3</v>
      </c>
      <c r="F29" s="67">
        <f t="shared" si="3"/>
        <v>1.1299999999999999E-2</v>
      </c>
      <c r="G29" s="67">
        <f t="shared" si="3"/>
        <v>1.1300000000000001E-2</v>
      </c>
      <c r="H29" s="67">
        <f t="shared" si="3"/>
        <v>1.15E-2</v>
      </c>
      <c r="I29" s="67">
        <f t="shared" si="3"/>
        <v>1.15E-2</v>
      </c>
      <c r="J29" s="67">
        <f t="shared" si="3"/>
        <v>1.17E-2</v>
      </c>
      <c r="K29" s="67">
        <f t="shared" si="3"/>
        <v>1.2E-2</v>
      </c>
      <c r="L29" s="67">
        <f t="shared" si="3"/>
        <v>0</v>
      </c>
      <c r="M29" s="67">
        <f t="shared" si="3"/>
        <v>0</v>
      </c>
      <c r="N29" s="67">
        <f t="shared" si="3"/>
        <v>0</v>
      </c>
      <c r="O29" s="78"/>
    </row>
    <row r="30" spans="1:15" s="18" customFormat="1">
      <c r="A30" s="4"/>
      <c r="B30" s="494" t="s">
        <v>517</v>
      </c>
      <c r="C30" s="490"/>
      <c r="D30" s="73"/>
      <c r="E30" s="486">
        <f>ROUND(SUM(D29*E16+E29*E17)/12,4)</f>
        <v>8.2000000000000007E-3</v>
      </c>
      <c r="F30" s="486">
        <f t="shared" ref="F30:N30" si="4">ROUND(SUM(E29*F16+F29*F17)/12,4)</f>
        <v>1.0500000000000001E-2</v>
      </c>
      <c r="G30" s="486">
        <f t="shared" si="4"/>
        <v>1.1299999999999999E-2</v>
      </c>
      <c r="H30" s="486">
        <f t="shared" si="4"/>
        <v>1.14E-2</v>
      </c>
      <c r="I30" s="486">
        <f t="shared" si="4"/>
        <v>1.15E-2</v>
      </c>
      <c r="J30" s="486">
        <f>ROUND(SUM(I29*J16+J29*J17)/12,4)</f>
        <v>1.1599999999999999E-2</v>
      </c>
      <c r="K30" s="486">
        <f t="shared" si="4"/>
        <v>1.1900000000000001E-2</v>
      </c>
      <c r="L30" s="486">
        <f t="shared" si="4"/>
        <v>0</v>
      </c>
      <c r="M30" s="486">
        <f t="shared" si="4"/>
        <v>0</v>
      </c>
      <c r="N30" s="486">
        <f t="shared" si="4"/>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General Service 50 - 2,999 kW</v>
      </c>
      <c r="C32" s="787" t="str">
        <f>'2. LRAMVA Threshold'!F43</f>
        <v>kW</v>
      </c>
      <c r="D32" s="47">
        <v>2.8494000000000002</v>
      </c>
      <c r="E32" s="47">
        <v>2.4899</v>
      </c>
      <c r="F32" s="47">
        <v>2.0385</v>
      </c>
      <c r="G32" s="47">
        <v>2.0981000000000001</v>
      </c>
      <c r="H32" s="47">
        <v>2.1305999999999998</v>
      </c>
      <c r="I32" s="47">
        <v>2.1305999999999998</v>
      </c>
      <c r="J32" s="47">
        <v>2.1720999999999999</v>
      </c>
      <c r="K32" s="47">
        <v>2.2101000000000002</v>
      </c>
      <c r="L32" s="47"/>
      <c r="M32" s="47"/>
      <c r="N32" s="47"/>
      <c r="O32" s="71"/>
    </row>
    <row r="33" spans="1:15" s="18" customFormat="1" hidden="1" outlineLevel="1">
      <c r="A33" s="4"/>
      <c r="B33" s="538" t="s">
        <v>514</v>
      </c>
      <c r="C33" s="788"/>
      <c r="D33" s="47"/>
      <c r="E33" s="47"/>
      <c r="F33" s="47"/>
      <c r="G33" s="47">
        <v>-2.2499999999999999E-2</v>
      </c>
      <c r="H33" s="47">
        <v>-2.29E-2</v>
      </c>
      <c r="I33" s="47">
        <v>-3.2000000000000001E-2</v>
      </c>
      <c r="J33" s="47">
        <v>-1.9099999999999999E-2</v>
      </c>
      <c r="K33" s="47"/>
      <c r="L33" s="47"/>
      <c r="M33" s="47"/>
      <c r="N33" s="47"/>
      <c r="O33" s="71"/>
    </row>
    <row r="34" spans="1:15" s="18" customFormat="1" hidden="1" outlineLevel="1">
      <c r="A34" s="4"/>
      <c r="B34" s="538" t="s">
        <v>515</v>
      </c>
      <c r="C34" s="788"/>
      <c r="D34" s="47"/>
      <c r="E34" s="47"/>
      <c r="F34" s="47"/>
      <c r="G34" s="47"/>
      <c r="H34" s="47"/>
      <c r="I34" s="47"/>
      <c r="J34" s="47"/>
      <c r="K34" s="47"/>
      <c r="L34" s="47"/>
      <c r="M34" s="47"/>
      <c r="N34" s="47"/>
      <c r="O34" s="71"/>
    </row>
    <row r="35" spans="1:15" s="18" customFormat="1" hidden="1" outlineLevel="1">
      <c r="A35" s="4"/>
      <c r="B35" s="538" t="s">
        <v>493</v>
      </c>
      <c r="C35" s="788"/>
      <c r="D35" s="47"/>
      <c r="E35" s="47"/>
      <c r="F35" s="47"/>
      <c r="G35" s="47"/>
      <c r="H35" s="47"/>
      <c r="I35" s="47"/>
      <c r="J35" s="47"/>
      <c r="K35" s="47"/>
      <c r="L35" s="47"/>
      <c r="M35" s="47"/>
      <c r="N35" s="47"/>
      <c r="O35" s="71"/>
    </row>
    <row r="36" spans="1:15" s="18" customFormat="1" collapsed="1">
      <c r="A36" s="4"/>
      <c r="B36" s="538" t="s">
        <v>516</v>
      </c>
      <c r="C36" s="789"/>
      <c r="D36" s="67">
        <f>SUM(D32:D35)</f>
        <v>2.8494000000000002</v>
      </c>
      <c r="E36" s="67">
        <f>SUM(E32:E35)</f>
        <v>2.4899</v>
      </c>
      <c r="F36" s="67">
        <f t="shared" ref="F36:M36" si="5">SUM(F32:F35)</f>
        <v>2.0385</v>
      </c>
      <c r="G36" s="67">
        <f t="shared" si="5"/>
        <v>2.0756000000000001</v>
      </c>
      <c r="H36" s="67">
        <f t="shared" si="5"/>
        <v>2.1076999999999999</v>
      </c>
      <c r="I36" s="67">
        <f t="shared" si="5"/>
        <v>2.0985999999999998</v>
      </c>
      <c r="J36" s="67">
        <f t="shared" si="5"/>
        <v>2.153</v>
      </c>
      <c r="K36" s="67">
        <f t="shared" si="5"/>
        <v>2.2101000000000002</v>
      </c>
      <c r="L36" s="67">
        <f t="shared" si="5"/>
        <v>0</v>
      </c>
      <c r="M36" s="67">
        <f t="shared" si="5"/>
        <v>0</v>
      </c>
      <c r="N36" s="67">
        <f>SUM(N32:N35)</f>
        <v>0</v>
      </c>
      <c r="O36" s="78"/>
    </row>
    <row r="37" spans="1:15" s="18" customFormat="1">
      <c r="A37" s="4"/>
      <c r="B37" s="494" t="s">
        <v>517</v>
      </c>
      <c r="C37" s="490"/>
      <c r="D37" s="73"/>
      <c r="E37" s="486">
        <f t="shared" ref="E37:N37" si="6">ROUND(SUM(D36*E16+E36*E17)/12,4)</f>
        <v>2.6097000000000001</v>
      </c>
      <c r="F37" s="486">
        <f t="shared" si="6"/>
        <v>2.1890000000000001</v>
      </c>
      <c r="G37" s="486">
        <f t="shared" si="6"/>
        <v>2.0632000000000001</v>
      </c>
      <c r="H37" s="486">
        <f t="shared" si="6"/>
        <v>2.097</v>
      </c>
      <c r="I37" s="486">
        <f t="shared" si="6"/>
        <v>2.1015999999999999</v>
      </c>
      <c r="J37" s="486">
        <f t="shared" si="6"/>
        <v>2.1349</v>
      </c>
      <c r="K37" s="486">
        <f t="shared" si="6"/>
        <v>2.1911</v>
      </c>
      <c r="L37" s="486">
        <f t="shared" si="6"/>
        <v>0</v>
      </c>
      <c r="M37" s="486">
        <f t="shared" si="6"/>
        <v>0</v>
      </c>
      <c r="N37" s="486">
        <f t="shared" si="6"/>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General Service 3,000 - 4,999 kW</v>
      </c>
      <c r="C39" s="787" t="str">
        <f>'2. LRAMVA Threshold'!G43</f>
        <v>kW</v>
      </c>
      <c r="D39" s="47">
        <v>1.8485</v>
      </c>
      <c r="E39" s="47">
        <v>1.6082000000000001</v>
      </c>
      <c r="F39" s="47">
        <v>1.3062</v>
      </c>
      <c r="G39" s="47">
        <v>1.3456999999999999</v>
      </c>
      <c r="H39" s="47">
        <v>1.3666</v>
      </c>
      <c r="I39" s="47">
        <v>1.3666</v>
      </c>
      <c r="J39" s="47">
        <v>1.3932</v>
      </c>
      <c r="K39" s="47">
        <v>1.4176</v>
      </c>
      <c r="L39" s="47"/>
      <c r="M39" s="47"/>
      <c r="N39" s="47"/>
      <c r="O39" s="71"/>
    </row>
    <row r="40" spans="1:15" s="18" customFormat="1" hidden="1" outlineLevel="1">
      <c r="A40" s="4"/>
      <c r="B40" s="538" t="s">
        <v>514</v>
      </c>
      <c r="C40" s="788"/>
      <c r="D40" s="47"/>
      <c r="E40" s="47"/>
      <c r="F40" s="47"/>
      <c r="G40" s="47">
        <v>-2.1000000000000001E-2</v>
      </c>
      <c r="H40" s="47">
        <v>-2.1899999999999999E-2</v>
      </c>
      <c r="I40" s="47">
        <v>0</v>
      </c>
      <c r="J40" s="47">
        <v>0</v>
      </c>
      <c r="K40" s="47"/>
      <c r="L40" s="47"/>
      <c r="M40" s="47"/>
      <c r="N40" s="47"/>
      <c r="O40" s="71"/>
    </row>
    <row r="41" spans="1:15" s="18" customFormat="1" hidden="1" outlineLevel="1">
      <c r="A41" s="4"/>
      <c r="B41" s="538" t="s">
        <v>515</v>
      </c>
      <c r="C41" s="788"/>
      <c r="D41" s="47"/>
      <c r="E41" s="47"/>
      <c r="F41" s="47"/>
      <c r="G41" s="47"/>
      <c r="H41" s="47"/>
      <c r="I41" s="47"/>
      <c r="J41" s="47"/>
      <c r="K41" s="47"/>
      <c r="L41" s="47"/>
      <c r="M41" s="47"/>
      <c r="N41" s="47"/>
      <c r="O41" s="71"/>
    </row>
    <row r="42" spans="1:15" s="18" customFormat="1" hidden="1" outlineLevel="1">
      <c r="A42" s="4"/>
      <c r="B42" s="538" t="s">
        <v>493</v>
      </c>
      <c r="C42" s="788"/>
      <c r="D42" s="47"/>
      <c r="E42" s="47"/>
      <c r="F42" s="47"/>
      <c r="G42" s="47"/>
      <c r="H42" s="47"/>
      <c r="I42" s="47"/>
      <c r="J42" s="47"/>
      <c r="K42" s="47"/>
      <c r="L42" s="47"/>
      <c r="M42" s="47"/>
      <c r="N42" s="47"/>
      <c r="O42" s="71"/>
    </row>
    <row r="43" spans="1:15" s="18" customFormat="1" collapsed="1">
      <c r="A43" s="4"/>
      <c r="B43" s="538" t="s">
        <v>516</v>
      </c>
      <c r="C43" s="789"/>
      <c r="D43" s="67">
        <f>SUM(D39:D42)</f>
        <v>1.8485</v>
      </c>
      <c r="E43" s="67">
        <f t="shared" ref="E43:N43" si="7">SUM(E39:E42)</f>
        <v>1.6082000000000001</v>
      </c>
      <c r="F43" s="67">
        <f t="shared" si="7"/>
        <v>1.3062</v>
      </c>
      <c r="G43" s="67">
        <f t="shared" si="7"/>
        <v>1.3247</v>
      </c>
      <c r="H43" s="67">
        <f t="shared" si="7"/>
        <v>1.3447</v>
      </c>
      <c r="I43" s="67">
        <f t="shared" si="7"/>
        <v>1.3666</v>
      </c>
      <c r="J43" s="67">
        <f t="shared" si="7"/>
        <v>1.3932</v>
      </c>
      <c r="K43" s="67">
        <f t="shared" si="7"/>
        <v>1.4176</v>
      </c>
      <c r="L43" s="67">
        <f t="shared" si="7"/>
        <v>0</v>
      </c>
      <c r="M43" s="67">
        <f t="shared" si="7"/>
        <v>0</v>
      </c>
      <c r="N43" s="67">
        <f t="shared" si="7"/>
        <v>0</v>
      </c>
      <c r="O43" s="78"/>
    </row>
    <row r="44" spans="1:15" s="14" customFormat="1">
      <c r="A44" s="74"/>
      <c r="B44" s="494" t="s">
        <v>517</v>
      </c>
      <c r="C44" s="490"/>
      <c r="D44" s="73"/>
      <c r="E44" s="486">
        <f t="shared" ref="E44:N44" si="8">ROUND(SUM(D43*E16+E43*E17)/12,4)</f>
        <v>1.6882999999999999</v>
      </c>
      <c r="F44" s="486">
        <f t="shared" si="8"/>
        <v>1.4069</v>
      </c>
      <c r="G44" s="486">
        <f t="shared" si="8"/>
        <v>1.3185</v>
      </c>
      <c r="H44" s="486">
        <f t="shared" si="8"/>
        <v>1.3380000000000001</v>
      </c>
      <c r="I44" s="486">
        <f t="shared" si="8"/>
        <v>1.3593</v>
      </c>
      <c r="J44" s="486">
        <f t="shared" si="8"/>
        <v>1.3843000000000001</v>
      </c>
      <c r="K44" s="486">
        <f t="shared" si="8"/>
        <v>1.4095</v>
      </c>
      <c r="L44" s="486">
        <f t="shared" si="8"/>
        <v>0</v>
      </c>
      <c r="M44" s="486">
        <f t="shared" si="8"/>
        <v>0</v>
      </c>
      <c r="N44" s="486">
        <f t="shared" si="8"/>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t="str">
        <f>'1.  LRAMVA Summary'!B31</f>
        <v>Sentinel Lighting</v>
      </c>
      <c r="C46" s="787" t="str">
        <f>'2. LRAMVA Threshold'!H43</f>
        <v>kW</v>
      </c>
      <c r="D46" s="47">
        <v>5.8682999999999996</v>
      </c>
      <c r="E46" s="47">
        <v>6.9763000000000002</v>
      </c>
      <c r="F46" s="47">
        <v>7.8680000000000003</v>
      </c>
      <c r="G46" s="47">
        <v>9.2956000000000003</v>
      </c>
      <c r="H46" s="47">
        <v>9.4397000000000002</v>
      </c>
      <c r="I46" s="47">
        <v>9.4397000000000002</v>
      </c>
      <c r="J46" s="47">
        <v>9.6237999999999992</v>
      </c>
      <c r="K46" s="47">
        <v>9.7921999999999993</v>
      </c>
      <c r="L46" s="47"/>
      <c r="M46" s="47"/>
      <c r="N46" s="47"/>
      <c r="O46" s="71"/>
    </row>
    <row r="47" spans="1:15" s="18" customFormat="1" hidden="1" outlineLevel="1">
      <c r="A47" s="4"/>
      <c r="B47" s="538" t="s">
        <v>514</v>
      </c>
      <c r="C47" s="788"/>
      <c r="D47" s="47"/>
      <c r="E47" s="47"/>
      <c r="F47" s="47"/>
      <c r="G47" s="47">
        <v>-8.9800000000000005E-2</v>
      </c>
      <c r="H47" s="47">
        <v>-0.10489999999999999</v>
      </c>
      <c r="I47" s="47">
        <v>-6.8199999999999997E-2</v>
      </c>
      <c r="J47" s="47">
        <v>-4.8099999999999997E-2</v>
      </c>
      <c r="K47" s="47"/>
      <c r="L47" s="47"/>
      <c r="M47" s="47"/>
      <c r="N47" s="47"/>
      <c r="O47" s="71"/>
    </row>
    <row r="48" spans="1:15" s="18" customFormat="1" hidden="1" outlineLevel="1">
      <c r="A48" s="4"/>
      <c r="B48" s="538" t="s">
        <v>515</v>
      </c>
      <c r="C48" s="788"/>
      <c r="D48" s="47"/>
      <c r="E48" s="47"/>
      <c r="F48" s="47"/>
      <c r="G48" s="47"/>
      <c r="H48" s="47"/>
      <c r="I48" s="47"/>
      <c r="J48" s="47"/>
      <c r="K48" s="47"/>
      <c r="L48" s="47"/>
      <c r="M48" s="47"/>
      <c r="N48" s="47"/>
      <c r="O48" s="71"/>
    </row>
    <row r="49" spans="1:15" s="18" customFormat="1" hidden="1" outlineLevel="1">
      <c r="A49" s="4"/>
      <c r="B49" s="538" t="s">
        <v>493</v>
      </c>
      <c r="C49" s="788"/>
      <c r="D49" s="47"/>
      <c r="E49" s="47"/>
      <c r="F49" s="47"/>
      <c r="G49" s="47"/>
      <c r="H49" s="47"/>
      <c r="I49" s="47"/>
      <c r="J49" s="47"/>
      <c r="K49" s="47"/>
      <c r="L49" s="47"/>
      <c r="M49" s="47"/>
      <c r="N49" s="47"/>
      <c r="O49" s="71"/>
    </row>
    <row r="50" spans="1:15" s="18" customFormat="1" collapsed="1">
      <c r="A50" s="4"/>
      <c r="B50" s="538" t="s">
        <v>516</v>
      </c>
      <c r="C50" s="789"/>
      <c r="D50" s="67">
        <f>SUM(D46:D49)</f>
        <v>5.8682999999999996</v>
      </c>
      <c r="E50" s="67">
        <f t="shared" ref="E50:N50" si="9">SUM(E46:E49)</f>
        <v>6.9763000000000002</v>
      </c>
      <c r="F50" s="67">
        <f t="shared" si="9"/>
        <v>7.8680000000000003</v>
      </c>
      <c r="G50" s="67">
        <f t="shared" si="9"/>
        <v>9.2058</v>
      </c>
      <c r="H50" s="67">
        <f t="shared" si="9"/>
        <v>9.3347999999999995</v>
      </c>
      <c r="I50" s="67">
        <f t="shared" si="9"/>
        <v>9.3715000000000011</v>
      </c>
      <c r="J50" s="67">
        <f t="shared" si="9"/>
        <v>9.5756999999999994</v>
      </c>
      <c r="K50" s="67">
        <f t="shared" si="9"/>
        <v>9.7921999999999993</v>
      </c>
      <c r="L50" s="67">
        <f t="shared" si="9"/>
        <v>0</v>
      </c>
      <c r="M50" s="67">
        <f t="shared" si="9"/>
        <v>0</v>
      </c>
      <c r="N50" s="67">
        <f t="shared" si="9"/>
        <v>0</v>
      </c>
      <c r="O50" s="78"/>
    </row>
    <row r="51" spans="1:15" s="14" customFormat="1">
      <c r="A51" s="74"/>
      <c r="B51" s="494" t="s">
        <v>517</v>
      </c>
      <c r="C51" s="490"/>
      <c r="D51" s="73"/>
      <c r="E51" s="486">
        <f t="shared" ref="E51:N51" si="10">ROUND(SUM(D50*E16+E50*E17)/12,4)</f>
        <v>6.6070000000000002</v>
      </c>
      <c r="F51" s="486">
        <f t="shared" si="10"/>
        <v>7.5708000000000002</v>
      </c>
      <c r="G51" s="486">
        <f t="shared" si="10"/>
        <v>8.7599</v>
      </c>
      <c r="H51" s="486">
        <f t="shared" si="10"/>
        <v>9.2918000000000003</v>
      </c>
      <c r="I51" s="486">
        <f t="shared" si="10"/>
        <v>9.3592999999999993</v>
      </c>
      <c r="J51" s="486">
        <f t="shared" si="10"/>
        <v>9.5076000000000001</v>
      </c>
      <c r="K51" s="486">
        <f t="shared" si="10"/>
        <v>9.7200000000000006</v>
      </c>
      <c r="L51" s="486">
        <f t="shared" si="10"/>
        <v>0</v>
      </c>
      <c r="M51" s="486">
        <f t="shared" si="10"/>
        <v>0</v>
      </c>
      <c r="N51" s="486">
        <f t="shared" si="10"/>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t="str">
        <f>'1.  LRAMVA Summary'!B32</f>
        <v>Street Lighting</v>
      </c>
      <c r="C53" s="787" t="str">
        <f>'2. LRAMVA Threshold'!I43</f>
        <v>kW</v>
      </c>
      <c r="D53" s="47">
        <v>4.7426000000000004</v>
      </c>
      <c r="E53" s="47">
        <v>5.9607999999999999</v>
      </c>
      <c r="F53" s="47">
        <v>7.2325999999999997</v>
      </c>
      <c r="G53" s="47">
        <v>8.4871999999999996</v>
      </c>
      <c r="H53" s="47">
        <v>8.6188000000000002</v>
      </c>
      <c r="I53" s="47">
        <v>8.6188000000000002</v>
      </c>
      <c r="J53" s="47">
        <v>8.7868999999999993</v>
      </c>
      <c r="K53" s="47">
        <v>8.9406999999999996</v>
      </c>
      <c r="L53" s="47"/>
      <c r="M53" s="47"/>
      <c r="N53" s="47"/>
      <c r="O53" s="71"/>
    </row>
    <row r="54" spans="1:15" s="18" customFormat="1" hidden="1" outlineLevel="1">
      <c r="A54" s="4"/>
      <c r="B54" s="538" t="s">
        <v>514</v>
      </c>
      <c r="C54" s="788"/>
      <c r="D54" s="47"/>
      <c r="E54" s="47"/>
      <c r="F54" s="47"/>
      <c r="G54" s="47">
        <v>-8.2400000000000001E-2</v>
      </c>
      <c r="H54" s="47">
        <v>-9.5500000000000002E-2</v>
      </c>
      <c r="I54" s="47">
        <v>-5.5E-2</v>
      </c>
      <c r="J54" s="47">
        <v>-1E-4</v>
      </c>
      <c r="K54" s="47"/>
      <c r="L54" s="47"/>
      <c r="M54" s="47"/>
      <c r="N54" s="47"/>
      <c r="O54" s="71"/>
    </row>
    <row r="55" spans="1:15" s="18" customFormat="1" hidden="1" outlineLevel="1">
      <c r="A55" s="4"/>
      <c r="B55" s="538" t="s">
        <v>515</v>
      </c>
      <c r="C55" s="788"/>
      <c r="D55" s="47"/>
      <c r="E55" s="47"/>
      <c r="F55" s="47"/>
      <c r="G55" s="47"/>
      <c r="H55" s="47"/>
      <c r="I55" s="47"/>
      <c r="J55" s="47"/>
      <c r="K55" s="47"/>
      <c r="L55" s="47"/>
      <c r="M55" s="47"/>
      <c r="N55" s="47"/>
      <c r="O55" s="71"/>
    </row>
    <row r="56" spans="1:15" s="18" customFormat="1" hidden="1" outlineLevel="1">
      <c r="A56" s="4"/>
      <c r="B56" s="538" t="s">
        <v>493</v>
      </c>
      <c r="C56" s="788"/>
      <c r="D56" s="47"/>
      <c r="E56" s="47"/>
      <c r="F56" s="47"/>
      <c r="G56" s="47"/>
      <c r="H56" s="47"/>
      <c r="I56" s="47"/>
      <c r="J56" s="47"/>
      <c r="K56" s="47"/>
      <c r="L56" s="47"/>
      <c r="M56" s="47"/>
      <c r="N56" s="47"/>
      <c r="O56" s="71"/>
    </row>
    <row r="57" spans="1:15" s="18" customFormat="1" collapsed="1">
      <c r="A57" s="4"/>
      <c r="B57" s="538" t="s">
        <v>516</v>
      </c>
      <c r="C57" s="789"/>
      <c r="D57" s="67">
        <f>SUM(D53:D56)</f>
        <v>4.7426000000000004</v>
      </c>
      <c r="E57" s="67">
        <f t="shared" ref="E57:N57" si="11">SUM(E53:E56)</f>
        <v>5.9607999999999999</v>
      </c>
      <c r="F57" s="67">
        <f t="shared" si="11"/>
        <v>7.2325999999999997</v>
      </c>
      <c r="G57" s="67">
        <f t="shared" si="11"/>
        <v>8.4047999999999998</v>
      </c>
      <c r="H57" s="67">
        <f t="shared" si="11"/>
        <v>8.5233000000000008</v>
      </c>
      <c r="I57" s="67">
        <f t="shared" si="11"/>
        <v>8.5638000000000005</v>
      </c>
      <c r="J57" s="67">
        <f t="shared" si="11"/>
        <v>8.7867999999999995</v>
      </c>
      <c r="K57" s="67">
        <f t="shared" si="11"/>
        <v>8.9406999999999996</v>
      </c>
      <c r="L57" s="67">
        <f t="shared" si="11"/>
        <v>0</v>
      </c>
      <c r="M57" s="67">
        <f t="shared" si="11"/>
        <v>0</v>
      </c>
      <c r="N57" s="67">
        <f t="shared" si="11"/>
        <v>0</v>
      </c>
      <c r="O57" s="79"/>
    </row>
    <row r="58" spans="1:15" s="14" customFormat="1">
      <c r="A58" s="74"/>
      <c r="B58" s="494" t="s">
        <v>517</v>
      </c>
      <c r="C58" s="490"/>
      <c r="D58" s="73"/>
      <c r="E58" s="486">
        <f t="shared" ref="E58:N58" si="12">ROUND(SUM(D57*E16+E57*E17)/12,4)</f>
        <v>5.5547000000000004</v>
      </c>
      <c r="F58" s="486">
        <f t="shared" si="12"/>
        <v>6.8087</v>
      </c>
      <c r="G58" s="486">
        <f t="shared" si="12"/>
        <v>8.0140999999999991</v>
      </c>
      <c r="H58" s="486">
        <f t="shared" si="12"/>
        <v>8.4838000000000005</v>
      </c>
      <c r="I58" s="486">
        <f t="shared" si="12"/>
        <v>8.5503</v>
      </c>
      <c r="J58" s="486">
        <f t="shared" si="12"/>
        <v>8.7125000000000004</v>
      </c>
      <c r="K58" s="486">
        <f t="shared" si="12"/>
        <v>8.8894000000000002</v>
      </c>
      <c r="L58" s="486">
        <f t="shared" si="12"/>
        <v>0</v>
      </c>
      <c r="M58" s="486">
        <f t="shared" si="12"/>
        <v>0</v>
      </c>
      <c r="N58" s="486">
        <f t="shared" si="12"/>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t="str">
        <f>'1.  LRAMVA Summary'!B33</f>
        <v>Unmetered Scattered Load</v>
      </c>
      <c r="C60" s="787" t="str">
        <f>'2. LRAMVA Threshold'!J43</f>
        <v>kWh</v>
      </c>
      <c r="D60" s="47">
        <v>2.7799999999999998E-2</v>
      </c>
      <c r="E60" s="47">
        <v>2.7900000000000001E-2</v>
      </c>
      <c r="F60" s="47">
        <v>2.81E-2</v>
      </c>
      <c r="G60" s="47">
        <v>2.8199999999999999E-2</v>
      </c>
      <c r="H60" s="47">
        <v>2.86E-2</v>
      </c>
      <c r="I60" s="47">
        <v>2.86E-2</v>
      </c>
      <c r="J60" s="47">
        <v>2.92E-2</v>
      </c>
      <c r="K60" s="47">
        <v>2.9700000000000001E-2</v>
      </c>
      <c r="L60" s="47"/>
      <c r="M60" s="47"/>
      <c r="N60" s="47"/>
      <c r="O60" s="71"/>
    </row>
    <row r="61" spans="1:15" s="18" customFormat="1" hidden="1" outlineLevel="1">
      <c r="A61" s="4"/>
      <c r="B61" s="538" t="s">
        <v>514</v>
      </c>
      <c r="C61" s="788"/>
      <c r="D61" s="47"/>
      <c r="E61" s="47"/>
      <c r="F61" s="47"/>
      <c r="G61" s="47">
        <v>-2.9999999999999997E-4</v>
      </c>
      <c r="H61" s="47">
        <v>-2.9999999999999997E-4</v>
      </c>
      <c r="I61" s="47">
        <v>-2.9999999999999997E-4</v>
      </c>
      <c r="J61" s="47">
        <v>-2.3E-3</v>
      </c>
      <c r="K61" s="47"/>
      <c r="L61" s="47"/>
      <c r="M61" s="47"/>
      <c r="N61" s="47"/>
      <c r="O61" s="71"/>
    </row>
    <row r="62" spans="1:15" s="18" customFormat="1" hidden="1" outlineLevel="1">
      <c r="A62" s="4"/>
      <c r="B62" s="538" t="s">
        <v>515</v>
      </c>
      <c r="C62" s="788"/>
      <c r="D62" s="47"/>
      <c r="E62" s="47"/>
      <c r="F62" s="47"/>
      <c r="G62" s="47"/>
      <c r="H62" s="47"/>
      <c r="I62" s="47"/>
      <c r="J62" s="47"/>
      <c r="K62" s="47"/>
      <c r="L62" s="47"/>
      <c r="M62" s="47"/>
      <c r="N62" s="47"/>
      <c r="O62" s="71"/>
    </row>
    <row r="63" spans="1:15" s="18" customFormat="1" hidden="1" outlineLevel="1">
      <c r="A63" s="4"/>
      <c r="B63" s="538" t="s">
        <v>493</v>
      </c>
      <c r="C63" s="788"/>
      <c r="D63" s="47"/>
      <c r="E63" s="47"/>
      <c r="F63" s="47"/>
      <c r="G63" s="47"/>
      <c r="H63" s="47"/>
      <c r="I63" s="47"/>
      <c r="J63" s="47"/>
      <c r="K63" s="47"/>
      <c r="L63" s="47"/>
      <c r="M63" s="47"/>
      <c r="N63" s="47"/>
      <c r="O63" s="71"/>
    </row>
    <row r="64" spans="1:15" s="18" customFormat="1" collapsed="1">
      <c r="A64" s="4"/>
      <c r="B64" s="538" t="s">
        <v>516</v>
      </c>
      <c r="C64" s="789"/>
      <c r="D64" s="67">
        <f>SUM(D60:D63)</f>
        <v>2.7799999999999998E-2</v>
      </c>
      <c r="E64" s="67">
        <f t="shared" ref="E64:N64" si="13">SUM(E60:E63)</f>
        <v>2.7900000000000001E-2</v>
      </c>
      <c r="F64" s="67">
        <f t="shared" si="13"/>
        <v>2.81E-2</v>
      </c>
      <c r="G64" s="67">
        <f t="shared" si="13"/>
        <v>2.7899999999999998E-2</v>
      </c>
      <c r="H64" s="67">
        <f t="shared" si="13"/>
        <v>2.8299999999999999E-2</v>
      </c>
      <c r="I64" s="67">
        <f t="shared" si="13"/>
        <v>2.8299999999999999E-2</v>
      </c>
      <c r="J64" s="67">
        <f t="shared" si="13"/>
        <v>2.69E-2</v>
      </c>
      <c r="K64" s="67">
        <f t="shared" si="13"/>
        <v>2.9700000000000001E-2</v>
      </c>
      <c r="L64" s="67">
        <f t="shared" si="13"/>
        <v>0</v>
      </c>
      <c r="M64" s="67">
        <f t="shared" si="13"/>
        <v>0</v>
      </c>
      <c r="N64" s="67">
        <f t="shared" si="13"/>
        <v>0</v>
      </c>
      <c r="O64" s="79"/>
    </row>
    <row r="65" spans="1:15" s="14" customFormat="1">
      <c r="A65" s="74"/>
      <c r="B65" s="494" t="s">
        <v>517</v>
      </c>
      <c r="C65" s="490"/>
      <c r="D65" s="73"/>
      <c r="E65" s="486">
        <f t="shared" ref="E65:N65" si="14">ROUND(SUM(D64*E16+E64*E17)/12,4)</f>
        <v>2.7900000000000001E-2</v>
      </c>
      <c r="F65" s="486">
        <f t="shared" si="14"/>
        <v>2.8000000000000001E-2</v>
      </c>
      <c r="G65" s="486">
        <f t="shared" si="14"/>
        <v>2.8000000000000001E-2</v>
      </c>
      <c r="H65" s="486">
        <f t="shared" si="14"/>
        <v>2.8199999999999999E-2</v>
      </c>
      <c r="I65" s="486">
        <f>ROUND(SUM(H64*I16+I64*I17)/12,4)</f>
        <v>2.8299999999999999E-2</v>
      </c>
      <c r="J65" s="486">
        <f t="shared" si="14"/>
        <v>2.7400000000000001E-2</v>
      </c>
      <c r="K65" s="486">
        <f t="shared" si="14"/>
        <v>2.8799999999999999E-2</v>
      </c>
      <c r="L65" s="486">
        <f t="shared" si="14"/>
        <v>0</v>
      </c>
      <c r="M65" s="486">
        <f t="shared" si="14"/>
        <v>0</v>
      </c>
      <c r="N65" s="486">
        <f t="shared" si="14"/>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787">
        <f>'2. LRAMVA Threshold'!K43</f>
        <v>0</v>
      </c>
      <c r="D67" s="47"/>
      <c r="E67" s="47"/>
      <c r="F67" s="47"/>
      <c r="G67" s="47"/>
      <c r="H67" s="47"/>
      <c r="I67" s="47"/>
      <c r="J67" s="47"/>
      <c r="K67" s="47"/>
      <c r="L67" s="47"/>
      <c r="M67" s="47"/>
      <c r="N67" s="47"/>
      <c r="O67" s="71"/>
    </row>
    <row r="68" spans="1:15" s="18" customFormat="1" hidden="1" outlineLevel="1">
      <c r="A68" s="4"/>
      <c r="B68" s="538" t="s">
        <v>514</v>
      </c>
      <c r="C68" s="788"/>
      <c r="D68" s="47"/>
      <c r="E68" s="47"/>
      <c r="F68" s="47"/>
      <c r="G68" s="47"/>
      <c r="H68" s="47"/>
      <c r="I68" s="47"/>
      <c r="J68" s="47"/>
      <c r="K68" s="47"/>
      <c r="L68" s="47"/>
      <c r="M68" s="47"/>
      <c r="N68" s="47"/>
      <c r="O68" s="71"/>
    </row>
    <row r="69" spans="1:15" s="18" customFormat="1" hidden="1" outlineLevel="1">
      <c r="A69" s="4"/>
      <c r="B69" s="538" t="s">
        <v>515</v>
      </c>
      <c r="C69" s="788"/>
      <c r="D69" s="47"/>
      <c r="E69" s="47"/>
      <c r="F69" s="47"/>
      <c r="G69" s="47"/>
      <c r="H69" s="47"/>
      <c r="I69" s="47"/>
      <c r="J69" s="47"/>
      <c r="K69" s="47"/>
      <c r="L69" s="47"/>
      <c r="M69" s="47"/>
      <c r="N69" s="47"/>
      <c r="O69" s="71"/>
    </row>
    <row r="70" spans="1:15" s="18" customFormat="1" hidden="1" outlineLevel="1">
      <c r="A70" s="4"/>
      <c r="B70" s="538" t="s">
        <v>493</v>
      </c>
      <c r="C70" s="788"/>
      <c r="D70" s="47"/>
      <c r="E70" s="47"/>
      <c r="F70" s="47"/>
      <c r="G70" s="47"/>
      <c r="H70" s="47"/>
      <c r="I70" s="47"/>
      <c r="J70" s="47"/>
      <c r="K70" s="47"/>
      <c r="L70" s="47"/>
      <c r="M70" s="47"/>
      <c r="N70" s="47"/>
      <c r="O70" s="71"/>
    </row>
    <row r="71" spans="1:15" s="18" customFormat="1" collapsed="1">
      <c r="A71" s="4"/>
      <c r="B71" s="538" t="s">
        <v>516</v>
      </c>
      <c r="C71" s="789"/>
      <c r="D71" s="67">
        <f>SUM(D67:D70)</f>
        <v>0</v>
      </c>
      <c r="E71" s="67">
        <f t="shared" ref="E71:N71" si="15">SUM(E67:E70)</f>
        <v>0</v>
      </c>
      <c r="F71" s="67">
        <f>SUM(F67:F70)</f>
        <v>0</v>
      </c>
      <c r="G71" s="67">
        <f t="shared" si="15"/>
        <v>0</v>
      </c>
      <c r="H71" s="67">
        <f t="shared" si="15"/>
        <v>0</v>
      </c>
      <c r="I71" s="67">
        <f t="shared" si="15"/>
        <v>0</v>
      </c>
      <c r="J71" s="67">
        <f t="shared" si="15"/>
        <v>0</v>
      </c>
      <c r="K71" s="67">
        <f t="shared" si="15"/>
        <v>0</v>
      </c>
      <c r="L71" s="67">
        <f t="shared" si="15"/>
        <v>0</v>
      </c>
      <c r="M71" s="67">
        <f t="shared" si="15"/>
        <v>0</v>
      </c>
      <c r="N71" s="67">
        <f t="shared" si="15"/>
        <v>0</v>
      </c>
      <c r="O71" s="79"/>
    </row>
    <row r="72" spans="1:15" s="14" customFormat="1">
      <c r="A72" s="74"/>
      <c r="B72" s="494" t="s">
        <v>517</v>
      </c>
      <c r="C72" s="490"/>
      <c r="D72" s="73"/>
      <c r="E72" s="486">
        <f t="shared" ref="E72:N72" si="16">ROUND(SUM(D71*E16+E71*E17)/12,4)</f>
        <v>0</v>
      </c>
      <c r="F72" s="486">
        <f t="shared" si="16"/>
        <v>0</v>
      </c>
      <c r="G72" s="486">
        <f t="shared" si="16"/>
        <v>0</v>
      </c>
      <c r="H72" s="486">
        <f t="shared" si="16"/>
        <v>0</v>
      </c>
      <c r="I72" s="486">
        <f t="shared" si="16"/>
        <v>0</v>
      </c>
      <c r="J72" s="486">
        <f t="shared" si="16"/>
        <v>0</v>
      </c>
      <c r="K72" s="486">
        <f t="shared" si="16"/>
        <v>0</v>
      </c>
      <c r="L72" s="486">
        <f t="shared" si="16"/>
        <v>0</v>
      </c>
      <c r="M72" s="486">
        <f t="shared" si="16"/>
        <v>0</v>
      </c>
      <c r="N72" s="486">
        <f t="shared" si="16"/>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787">
        <f>'2. LRAMVA Threshold'!L43</f>
        <v>0</v>
      </c>
      <c r="D74" s="47"/>
      <c r="E74" s="47"/>
      <c r="F74" s="47"/>
      <c r="G74" s="47"/>
      <c r="H74" s="47"/>
      <c r="I74" s="47"/>
      <c r="J74" s="47"/>
      <c r="K74" s="47"/>
      <c r="L74" s="47"/>
      <c r="M74" s="47"/>
      <c r="N74" s="47"/>
      <c r="O74" s="71"/>
    </row>
    <row r="75" spans="1:15" s="18" customFormat="1" hidden="1" outlineLevel="1">
      <c r="A75" s="4"/>
      <c r="B75" s="538" t="s">
        <v>514</v>
      </c>
      <c r="C75" s="788"/>
      <c r="D75" s="47"/>
      <c r="E75" s="47"/>
      <c r="F75" s="47"/>
      <c r="G75" s="47"/>
      <c r="H75" s="47"/>
      <c r="I75" s="47"/>
      <c r="J75" s="47"/>
      <c r="K75" s="47"/>
      <c r="L75" s="47"/>
      <c r="M75" s="47"/>
      <c r="N75" s="47"/>
      <c r="O75" s="71"/>
    </row>
    <row r="76" spans="1:15" s="18" customFormat="1" hidden="1" outlineLevel="1">
      <c r="A76" s="4"/>
      <c r="B76" s="538" t="s">
        <v>515</v>
      </c>
      <c r="C76" s="788"/>
      <c r="D76" s="47"/>
      <c r="E76" s="47"/>
      <c r="F76" s="47"/>
      <c r="G76" s="47"/>
      <c r="H76" s="47"/>
      <c r="I76" s="47"/>
      <c r="J76" s="47"/>
      <c r="K76" s="47"/>
      <c r="L76" s="47"/>
      <c r="M76" s="47"/>
      <c r="N76" s="47"/>
      <c r="O76" s="71"/>
    </row>
    <row r="77" spans="1:15" s="18" customFormat="1" hidden="1" outlineLevel="1">
      <c r="A77" s="4"/>
      <c r="B77" s="538" t="s">
        <v>493</v>
      </c>
      <c r="C77" s="788"/>
      <c r="D77" s="47"/>
      <c r="E77" s="47"/>
      <c r="F77" s="47"/>
      <c r="G77" s="47"/>
      <c r="H77" s="47"/>
      <c r="I77" s="47"/>
      <c r="J77" s="47"/>
      <c r="K77" s="47"/>
      <c r="L77" s="47"/>
      <c r="M77" s="47"/>
      <c r="N77" s="47"/>
      <c r="O77" s="71"/>
    </row>
    <row r="78" spans="1:15" s="18" customFormat="1" collapsed="1">
      <c r="A78" s="4"/>
      <c r="B78" s="538" t="s">
        <v>516</v>
      </c>
      <c r="C78" s="789"/>
      <c r="D78" s="67">
        <f>SUM(D74:D77)</f>
        <v>0</v>
      </c>
      <c r="E78" s="67">
        <f>SUM(E74:E77)</f>
        <v>0</v>
      </c>
      <c r="F78" s="67">
        <f t="shared" ref="F78:N78" si="17">SUM(F74:F77)</f>
        <v>0</v>
      </c>
      <c r="G78" s="67">
        <f t="shared" si="17"/>
        <v>0</v>
      </c>
      <c r="H78" s="67">
        <f t="shared" si="17"/>
        <v>0</v>
      </c>
      <c r="I78" s="67">
        <f t="shared" si="17"/>
        <v>0</v>
      </c>
      <c r="J78" s="67">
        <f t="shared" si="17"/>
        <v>0</v>
      </c>
      <c r="K78" s="67">
        <f t="shared" si="17"/>
        <v>0</v>
      </c>
      <c r="L78" s="67">
        <f t="shared" si="17"/>
        <v>0</v>
      </c>
      <c r="M78" s="67">
        <f t="shared" si="17"/>
        <v>0</v>
      </c>
      <c r="N78" s="67">
        <f t="shared" si="17"/>
        <v>0</v>
      </c>
      <c r="O78" s="79"/>
    </row>
    <row r="79" spans="1:15" s="14" customFormat="1">
      <c r="A79" s="74"/>
      <c r="B79" s="494" t="s">
        <v>517</v>
      </c>
      <c r="C79" s="490"/>
      <c r="D79" s="73"/>
      <c r="E79" s="486">
        <f t="shared" ref="E79:N79" si="18">ROUND(SUM(D78*E16+E78*E17)/12,4)</f>
        <v>0</v>
      </c>
      <c r="F79" s="486">
        <f t="shared" si="18"/>
        <v>0</v>
      </c>
      <c r="G79" s="486">
        <f t="shared" si="18"/>
        <v>0</v>
      </c>
      <c r="H79" s="486">
        <f t="shared" si="18"/>
        <v>0</v>
      </c>
      <c r="I79" s="486">
        <f t="shared" si="18"/>
        <v>0</v>
      </c>
      <c r="J79" s="486">
        <f t="shared" si="18"/>
        <v>0</v>
      </c>
      <c r="K79" s="486">
        <f t="shared" si="18"/>
        <v>0</v>
      </c>
      <c r="L79" s="486">
        <f t="shared" si="18"/>
        <v>0</v>
      </c>
      <c r="M79" s="486">
        <f t="shared" si="18"/>
        <v>0</v>
      </c>
      <c r="N79" s="486">
        <f t="shared" si="18"/>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787">
        <f>'2. LRAMVA Threshold'!M43</f>
        <v>0</v>
      </c>
      <c r="D81" s="47"/>
      <c r="E81" s="47"/>
      <c r="F81" s="47"/>
      <c r="G81" s="47"/>
      <c r="H81" s="47"/>
      <c r="I81" s="47"/>
      <c r="J81" s="47"/>
      <c r="K81" s="47"/>
      <c r="L81" s="47"/>
      <c r="M81" s="47"/>
      <c r="N81" s="47"/>
      <c r="O81" s="71"/>
    </row>
    <row r="82" spans="1:15" s="18" customFormat="1" hidden="1" outlineLevel="1">
      <c r="A82" s="4"/>
      <c r="B82" s="538" t="s">
        <v>514</v>
      </c>
      <c r="C82" s="788"/>
      <c r="D82" s="47"/>
      <c r="E82" s="47"/>
      <c r="F82" s="47"/>
      <c r="G82" s="47"/>
      <c r="H82" s="47"/>
      <c r="I82" s="47"/>
      <c r="J82" s="47"/>
      <c r="K82" s="47"/>
      <c r="L82" s="47"/>
      <c r="M82" s="47"/>
      <c r="N82" s="47"/>
      <c r="O82" s="71"/>
    </row>
    <row r="83" spans="1:15" s="18" customFormat="1" hidden="1" outlineLevel="1">
      <c r="A83" s="4"/>
      <c r="B83" s="538" t="s">
        <v>515</v>
      </c>
      <c r="C83" s="788"/>
      <c r="D83" s="47"/>
      <c r="E83" s="47"/>
      <c r="F83" s="47"/>
      <c r="G83" s="47"/>
      <c r="H83" s="47"/>
      <c r="I83" s="47"/>
      <c r="J83" s="47"/>
      <c r="K83" s="47"/>
      <c r="L83" s="47"/>
      <c r="M83" s="47"/>
      <c r="N83" s="47"/>
      <c r="O83" s="71"/>
    </row>
    <row r="84" spans="1:15" s="18" customFormat="1" hidden="1" outlineLevel="1">
      <c r="A84" s="4"/>
      <c r="B84" s="538" t="s">
        <v>493</v>
      </c>
      <c r="C84" s="788"/>
      <c r="D84" s="47"/>
      <c r="E84" s="47"/>
      <c r="F84" s="47"/>
      <c r="G84" s="47"/>
      <c r="H84" s="47"/>
      <c r="I84" s="47"/>
      <c r="J84" s="47"/>
      <c r="K84" s="47"/>
      <c r="L84" s="47"/>
      <c r="M84" s="47"/>
      <c r="N84" s="47"/>
      <c r="O84" s="71"/>
    </row>
    <row r="85" spans="1:15" s="18" customFormat="1" collapsed="1">
      <c r="A85" s="4"/>
      <c r="B85" s="538" t="s">
        <v>516</v>
      </c>
      <c r="C85" s="789"/>
      <c r="D85" s="67">
        <f>SUM(D81:D84)</f>
        <v>0</v>
      </c>
      <c r="E85" s="67">
        <f>SUM(E81:E84)</f>
        <v>0</v>
      </c>
      <c r="F85" s="67">
        <f t="shared" ref="F85:N85" si="19">SUM(F81:F84)</f>
        <v>0</v>
      </c>
      <c r="G85" s="67">
        <f t="shared" si="19"/>
        <v>0</v>
      </c>
      <c r="H85" s="67">
        <f t="shared" si="19"/>
        <v>0</v>
      </c>
      <c r="I85" s="67">
        <f t="shared" si="19"/>
        <v>0</v>
      </c>
      <c r="J85" s="67">
        <f t="shared" si="19"/>
        <v>0</v>
      </c>
      <c r="K85" s="67">
        <f t="shared" si="19"/>
        <v>0</v>
      </c>
      <c r="L85" s="67">
        <f t="shared" si="19"/>
        <v>0</v>
      </c>
      <c r="M85" s="67">
        <f t="shared" si="19"/>
        <v>0</v>
      </c>
      <c r="N85" s="67">
        <f t="shared" si="19"/>
        <v>0</v>
      </c>
      <c r="O85" s="79"/>
    </row>
    <row r="86" spans="1:15" s="14" customFormat="1">
      <c r="A86" s="74"/>
      <c r="B86" s="494" t="s">
        <v>517</v>
      </c>
      <c r="C86" s="490"/>
      <c r="D86" s="73"/>
      <c r="E86" s="486">
        <f t="shared" ref="E86:N86" si="20">ROUND(SUM(D85*E16+E85*E17)/12,4)</f>
        <v>0</v>
      </c>
      <c r="F86" s="486">
        <f t="shared" si="20"/>
        <v>0</v>
      </c>
      <c r="G86" s="486">
        <f t="shared" si="20"/>
        <v>0</v>
      </c>
      <c r="H86" s="486">
        <f t="shared" si="20"/>
        <v>0</v>
      </c>
      <c r="I86" s="486">
        <f t="shared" si="20"/>
        <v>0</v>
      </c>
      <c r="J86" s="486">
        <f t="shared" si="20"/>
        <v>0</v>
      </c>
      <c r="K86" s="486">
        <f t="shared" si="20"/>
        <v>0</v>
      </c>
      <c r="L86" s="486">
        <f t="shared" si="20"/>
        <v>0</v>
      </c>
      <c r="M86" s="486">
        <f t="shared" si="20"/>
        <v>0</v>
      </c>
      <c r="N86" s="486">
        <f t="shared" si="20"/>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787">
        <f>'2. LRAMVA Threshold'!N43</f>
        <v>0</v>
      </c>
      <c r="D88" s="47"/>
      <c r="E88" s="47"/>
      <c r="F88" s="47"/>
      <c r="G88" s="47"/>
      <c r="H88" s="47"/>
      <c r="I88" s="47"/>
      <c r="J88" s="47"/>
      <c r="K88" s="47"/>
      <c r="L88" s="47"/>
      <c r="M88" s="47"/>
      <c r="N88" s="47"/>
      <c r="O88" s="71"/>
    </row>
    <row r="89" spans="1:15" s="18" customFormat="1" hidden="1" outlineLevel="1">
      <c r="A89" s="4"/>
      <c r="B89" s="538" t="s">
        <v>514</v>
      </c>
      <c r="C89" s="788"/>
      <c r="D89" s="47"/>
      <c r="E89" s="47"/>
      <c r="F89" s="47"/>
      <c r="G89" s="47"/>
      <c r="H89" s="47"/>
      <c r="I89" s="47"/>
      <c r="J89" s="47"/>
      <c r="K89" s="47"/>
      <c r="L89" s="47"/>
      <c r="M89" s="47"/>
      <c r="N89" s="47"/>
      <c r="O89" s="71"/>
    </row>
    <row r="90" spans="1:15" s="18" customFormat="1" hidden="1" outlineLevel="1">
      <c r="A90" s="4"/>
      <c r="B90" s="538" t="s">
        <v>515</v>
      </c>
      <c r="C90" s="788"/>
      <c r="D90" s="47"/>
      <c r="E90" s="47"/>
      <c r="F90" s="47"/>
      <c r="G90" s="47"/>
      <c r="H90" s="47"/>
      <c r="I90" s="47"/>
      <c r="J90" s="47"/>
      <c r="K90" s="47"/>
      <c r="L90" s="47"/>
      <c r="M90" s="47"/>
      <c r="N90" s="47"/>
      <c r="O90" s="71"/>
    </row>
    <row r="91" spans="1:15" s="18" customFormat="1" hidden="1" outlineLevel="1">
      <c r="A91" s="4"/>
      <c r="B91" s="538" t="s">
        <v>493</v>
      </c>
      <c r="C91" s="788"/>
      <c r="D91" s="47"/>
      <c r="E91" s="47"/>
      <c r="F91" s="47"/>
      <c r="G91" s="47"/>
      <c r="H91" s="47"/>
      <c r="I91" s="47"/>
      <c r="J91" s="47"/>
      <c r="K91" s="47"/>
      <c r="L91" s="47"/>
      <c r="M91" s="47"/>
      <c r="N91" s="47"/>
      <c r="O91" s="71"/>
    </row>
    <row r="92" spans="1:15" s="18" customFormat="1" collapsed="1">
      <c r="A92" s="4"/>
      <c r="B92" s="538" t="s">
        <v>516</v>
      </c>
      <c r="C92" s="789"/>
      <c r="D92" s="67">
        <f>SUM(D88:D91)</f>
        <v>0</v>
      </c>
      <c r="E92" s="67">
        <f>SUM(E88:E91)</f>
        <v>0</v>
      </c>
      <c r="F92" s="67">
        <f t="shared" ref="F92:N92" si="21">SUM(F88:F91)</f>
        <v>0</v>
      </c>
      <c r="G92" s="67">
        <f t="shared" si="21"/>
        <v>0</v>
      </c>
      <c r="H92" s="67">
        <f t="shared" si="21"/>
        <v>0</v>
      </c>
      <c r="I92" s="67">
        <f t="shared" si="21"/>
        <v>0</v>
      </c>
      <c r="J92" s="67">
        <f t="shared" si="21"/>
        <v>0</v>
      </c>
      <c r="K92" s="67">
        <f t="shared" si="21"/>
        <v>0</v>
      </c>
      <c r="L92" s="67">
        <f t="shared" si="21"/>
        <v>0</v>
      </c>
      <c r="M92" s="67">
        <f t="shared" si="21"/>
        <v>0</v>
      </c>
      <c r="N92" s="67">
        <f t="shared" si="21"/>
        <v>0</v>
      </c>
      <c r="O92" s="79"/>
    </row>
    <row r="93" spans="1:15" s="14" customFormat="1">
      <c r="A93" s="74"/>
      <c r="B93" s="494" t="s">
        <v>517</v>
      </c>
      <c r="C93" s="490"/>
      <c r="D93" s="73"/>
      <c r="E93" s="486">
        <f t="shared" ref="E93:N93" si="22">ROUND(SUM(D92*E16+E92*E17)/12,4)</f>
        <v>0</v>
      </c>
      <c r="F93" s="486">
        <f t="shared" si="22"/>
        <v>0</v>
      </c>
      <c r="G93" s="486">
        <f t="shared" si="22"/>
        <v>0</v>
      </c>
      <c r="H93" s="486">
        <f t="shared" si="22"/>
        <v>0</v>
      </c>
      <c r="I93" s="486">
        <f t="shared" si="22"/>
        <v>0</v>
      </c>
      <c r="J93" s="486">
        <f t="shared" si="22"/>
        <v>0</v>
      </c>
      <c r="K93" s="486">
        <f t="shared" si="22"/>
        <v>0</v>
      </c>
      <c r="L93" s="486">
        <f t="shared" si="22"/>
        <v>0</v>
      </c>
      <c r="M93" s="486">
        <f t="shared" si="22"/>
        <v>0</v>
      </c>
      <c r="N93" s="486">
        <f t="shared" si="22"/>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787">
        <f>'2. LRAMVA Threshold'!O43</f>
        <v>0</v>
      </c>
      <c r="D95" s="47"/>
      <c r="E95" s="47"/>
      <c r="F95" s="47"/>
      <c r="G95" s="47"/>
      <c r="H95" s="47"/>
      <c r="I95" s="47"/>
      <c r="J95" s="47"/>
      <c r="K95" s="47"/>
      <c r="L95" s="47"/>
      <c r="M95" s="47"/>
      <c r="N95" s="47"/>
      <c r="O95" s="71"/>
    </row>
    <row r="96" spans="1:15" s="18" customFormat="1" hidden="1" outlineLevel="1">
      <c r="A96" s="4"/>
      <c r="B96" s="538" t="s">
        <v>514</v>
      </c>
      <c r="C96" s="788"/>
      <c r="D96" s="47"/>
      <c r="E96" s="47"/>
      <c r="F96" s="47"/>
      <c r="G96" s="47"/>
      <c r="H96" s="47"/>
      <c r="I96" s="47"/>
      <c r="J96" s="47"/>
      <c r="K96" s="47"/>
      <c r="L96" s="47"/>
      <c r="M96" s="47"/>
      <c r="N96" s="47"/>
      <c r="O96" s="71"/>
    </row>
    <row r="97" spans="1:15" s="18" customFormat="1" hidden="1" outlineLevel="1">
      <c r="A97" s="4"/>
      <c r="B97" s="538" t="s">
        <v>515</v>
      </c>
      <c r="C97" s="788"/>
      <c r="D97" s="47"/>
      <c r="E97" s="47"/>
      <c r="F97" s="47"/>
      <c r="G97" s="47"/>
      <c r="H97" s="47"/>
      <c r="I97" s="47"/>
      <c r="J97" s="47"/>
      <c r="K97" s="47"/>
      <c r="L97" s="47"/>
      <c r="M97" s="47"/>
      <c r="N97" s="47"/>
      <c r="O97" s="71"/>
    </row>
    <row r="98" spans="1:15" s="18" customFormat="1" hidden="1" outlineLevel="1">
      <c r="A98" s="4"/>
      <c r="B98" s="538" t="s">
        <v>493</v>
      </c>
      <c r="C98" s="788"/>
      <c r="D98" s="47"/>
      <c r="E98" s="47"/>
      <c r="F98" s="47"/>
      <c r="G98" s="47"/>
      <c r="H98" s="47"/>
      <c r="I98" s="47"/>
      <c r="J98" s="47"/>
      <c r="K98" s="47"/>
      <c r="L98" s="47"/>
      <c r="M98" s="47"/>
      <c r="N98" s="47"/>
      <c r="O98" s="71"/>
    </row>
    <row r="99" spans="1:15" s="18" customFormat="1" collapsed="1">
      <c r="A99" s="4"/>
      <c r="B99" s="538" t="s">
        <v>516</v>
      </c>
      <c r="C99" s="789"/>
      <c r="D99" s="67">
        <f>SUM(D95:D98)</f>
        <v>0</v>
      </c>
      <c r="E99" s="67">
        <f>SUM(E95:E98)</f>
        <v>0</v>
      </c>
      <c r="F99" s="67">
        <f t="shared" ref="F99:N99" si="23">SUM(F95:F98)</f>
        <v>0</v>
      </c>
      <c r="G99" s="67">
        <f t="shared" si="23"/>
        <v>0</v>
      </c>
      <c r="H99" s="67">
        <f t="shared" si="23"/>
        <v>0</v>
      </c>
      <c r="I99" s="67">
        <f t="shared" si="23"/>
        <v>0</v>
      </c>
      <c r="J99" s="67">
        <f t="shared" si="23"/>
        <v>0</v>
      </c>
      <c r="K99" s="67">
        <f t="shared" si="23"/>
        <v>0</v>
      </c>
      <c r="L99" s="67">
        <f t="shared" si="23"/>
        <v>0</v>
      </c>
      <c r="M99" s="67">
        <f t="shared" si="23"/>
        <v>0</v>
      </c>
      <c r="N99" s="67">
        <f t="shared" si="23"/>
        <v>0</v>
      </c>
      <c r="O99" s="79"/>
    </row>
    <row r="100" spans="1:15" s="14" customFormat="1">
      <c r="A100" s="74"/>
      <c r="B100" s="494" t="s">
        <v>517</v>
      </c>
      <c r="C100" s="490"/>
      <c r="D100" s="73"/>
      <c r="E100" s="486">
        <f t="shared" ref="E100:N100" si="24">ROUND(SUM(D99*E16+E99*E17)/12,4)</f>
        <v>0</v>
      </c>
      <c r="F100" s="486">
        <f t="shared" si="24"/>
        <v>0</v>
      </c>
      <c r="G100" s="486">
        <f t="shared" si="24"/>
        <v>0</v>
      </c>
      <c r="H100" s="486">
        <f t="shared" si="24"/>
        <v>0</v>
      </c>
      <c r="I100" s="486">
        <f t="shared" si="24"/>
        <v>0</v>
      </c>
      <c r="J100" s="486">
        <f t="shared" si="24"/>
        <v>0</v>
      </c>
      <c r="K100" s="486">
        <f t="shared" si="24"/>
        <v>0</v>
      </c>
      <c r="L100" s="486">
        <f t="shared" si="24"/>
        <v>0</v>
      </c>
      <c r="M100" s="486">
        <f t="shared" si="24"/>
        <v>0</v>
      </c>
      <c r="N100" s="486">
        <f t="shared" si="24"/>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787">
        <f>'2. LRAMVA Threshold'!P43</f>
        <v>0</v>
      </c>
      <c r="D102" s="47"/>
      <c r="E102" s="47"/>
      <c r="F102" s="47"/>
      <c r="G102" s="47"/>
      <c r="H102" s="47"/>
      <c r="I102" s="47"/>
      <c r="J102" s="47"/>
      <c r="K102" s="47"/>
      <c r="L102" s="47"/>
      <c r="M102" s="47"/>
      <c r="N102" s="47"/>
      <c r="O102" s="71"/>
    </row>
    <row r="103" spans="1:15" s="18" customFormat="1" hidden="1" outlineLevel="1">
      <c r="A103" s="4"/>
      <c r="B103" s="538" t="s">
        <v>514</v>
      </c>
      <c r="C103" s="788"/>
      <c r="D103" s="47"/>
      <c r="E103" s="47"/>
      <c r="F103" s="47"/>
      <c r="G103" s="47"/>
      <c r="H103" s="47"/>
      <c r="I103" s="47"/>
      <c r="J103" s="47"/>
      <c r="K103" s="47"/>
      <c r="L103" s="47"/>
      <c r="M103" s="47"/>
      <c r="N103" s="47"/>
      <c r="O103" s="71"/>
    </row>
    <row r="104" spans="1:15" s="18" customFormat="1" hidden="1" outlineLevel="1">
      <c r="A104" s="4"/>
      <c r="B104" s="538" t="s">
        <v>515</v>
      </c>
      <c r="C104" s="788"/>
      <c r="D104" s="47"/>
      <c r="E104" s="47"/>
      <c r="F104" s="47"/>
      <c r="G104" s="47"/>
      <c r="H104" s="47"/>
      <c r="I104" s="47"/>
      <c r="J104" s="47"/>
      <c r="K104" s="47"/>
      <c r="L104" s="47"/>
      <c r="M104" s="47"/>
      <c r="N104" s="47"/>
      <c r="O104" s="71"/>
    </row>
    <row r="105" spans="1:15" s="18" customFormat="1" hidden="1" outlineLevel="1">
      <c r="A105" s="4"/>
      <c r="B105" s="538" t="s">
        <v>493</v>
      </c>
      <c r="C105" s="788"/>
      <c r="D105" s="47"/>
      <c r="E105" s="47"/>
      <c r="F105" s="47"/>
      <c r="G105" s="47"/>
      <c r="H105" s="47"/>
      <c r="I105" s="47"/>
      <c r="J105" s="47"/>
      <c r="K105" s="47"/>
      <c r="L105" s="47"/>
      <c r="M105" s="47"/>
      <c r="N105" s="47"/>
      <c r="O105" s="71"/>
    </row>
    <row r="106" spans="1:15" s="18" customFormat="1" collapsed="1">
      <c r="A106" s="4"/>
      <c r="B106" s="538" t="s">
        <v>516</v>
      </c>
      <c r="C106" s="789"/>
      <c r="D106" s="67">
        <f>SUM(D102:D105)</f>
        <v>0</v>
      </c>
      <c r="E106" s="67">
        <f>SUM(E102:E105)</f>
        <v>0</v>
      </c>
      <c r="F106" s="67">
        <f>SUM(F102:F105)</f>
        <v>0</v>
      </c>
      <c r="G106" s="67">
        <f t="shared" ref="G106:N106" si="25">SUM(G102:G105)</f>
        <v>0</v>
      </c>
      <c r="H106" s="67">
        <f t="shared" si="25"/>
        <v>0</v>
      </c>
      <c r="I106" s="67">
        <f t="shared" si="25"/>
        <v>0</v>
      </c>
      <c r="J106" s="67">
        <f t="shared" si="25"/>
        <v>0</v>
      </c>
      <c r="K106" s="67">
        <f t="shared" si="25"/>
        <v>0</v>
      </c>
      <c r="L106" s="67">
        <f t="shared" si="25"/>
        <v>0</v>
      </c>
      <c r="M106" s="67">
        <f t="shared" si="25"/>
        <v>0</v>
      </c>
      <c r="N106" s="67">
        <f t="shared" si="25"/>
        <v>0</v>
      </c>
      <c r="O106" s="79"/>
    </row>
    <row r="107" spans="1:15" s="14" customFormat="1">
      <c r="A107" s="74"/>
      <c r="B107" s="494" t="s">
        <v>517</v>
      </c>
      <c r="C107" s="490"/>
      <c r="D107" s="73"/>
      <c r="E107" s="486">
        <f t="shared" ref="E107:N107" si="26">ROUND(SUM(D106*E16+E106*E17)/12,4)</f>
        <v>0</v>
      </c>
      <c r="F107" s="486">
        <f t="shared" si="26"/>
        <v>0</v>
      </c>
      <c r="G107" s="486">
        <f t="shared" si="26"/>
        <v>0</v>
      </c>
      <c r="H107" s="486">
        <f t="shared" si="26"/>
        <v>0</v>
      </c>
      <c r="I107" s="486">
        <f t="shared" si="26"/>
        <v>0</v>
      </c>
      <c r="J107" s="486">
        <f t="shared" si="26"/>
        <v>0</v>
      </c>
      <c r="K107" s="486">
        <f t="shared" si="26"/>
        <v>0</v>
      </c>
      <c r="L107" s="486">
        <f t="shared" si="26"/>
        <v>0</v>
      </c>
      <c r="M107" s="486">
        <f t="shared" si="26"/>
        <v>0</v>
      </c>
      <c r="N107" s="486">
        <f t="shared" si="26"/>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787">
        <f>'2. LRAMVA Threshold'!Q43</f>
        <v>0</v>
      </c>
      <c r="D109" s="47"/>
      <c r="E109" s="47"/>
      <c r="F109" s="47"/>
      <c r="G109" s="47"/>
      <c r="H109" s="47"/>
      <c r="I109" s="47"/>
      <c r="J109" s="47"/>
      <c r="K109" s="47"/>
      <c r="L109" s="47"/>
      <c r="M109" s="47"/>
      <c r="N109" s="47"/>
      <c r="O109" s="71"/>
    </row>
    <row r="110" spans="1:15" s="18" customFormat="1" hidden="1" outlineLevel="1">
      <c r="A110" s="4"/>
      <c r="B110" s="538" t="s">
        <v>514</v>
      </c>
      <c r="C110" s="788"/>
      <c r="D110" s="47"/>
      <c r="E110" s="47"/>
      <c r="F110" s="47"/>
      <c r="G110" s="47"/>
      <c r="H110" s="47"/>
      <c r="I110" s="47"/>
      <c r="J110" s="47"/>
      <c r="K110" s="47"/>
      <c r="L110" s="47"/>
      <c r="M110" s="47"/>
      <c r="N110" s="47"/>
      <c r="O110" s="71"/>
    </row>
    <row r="111" spans="1:15" s="18" customFormat="1" hidden="1" outlineLevel="1">
      <c r="A111" s="4"/>
      <c r="B111" s="538" t="s">
        <v>515</v>
      </c>
      <c r="C111" s="788"/>
      <c r="D111" s="47"/>
      <c r="E111" s="47"/>
      <c r="F111" s="47"/>
      <c r="G111" s="47"/>
      <c r="H111" s="47"/>
      <c r="I111" s="47"/>
      <c r="J111" s="47"/>
      <c r="K111" s="47"/>
      <c r="L111" s="47"/>
      <c r="M111" s="47"/>
      <c r="N111" s="47"/>
      <c r="O111" s="71"/>
    </row>
    <row r="112" spans="1:15" s="18" customFormat="1" hidden="1" outlineLevel="1">
      <c r="A112" s="4"/>
      <c r="B112" s="538" t="s">
        <v>493</v>
      </c>
      <c r="C112" s="788"/>
      <c r="D112" s="47"/>
      <c r="E112" s="47"/>
      <c r="F112" s="47"/>
      <c r="G112" s="47"/>
      <c r="H112" s="47"/>
      <c r="I112" s="47"/>
      <c r="J112" s="47"/>
      <c r="K112" s="47"/>
      <c r="L112" s="47"/>
      <c r="M112" s="47"/>
      <c r="N112" s="47"/>
      <c r="O112" s="71"/>
    </row>
    <row r="113" spans="1:17" s="18" customFormat="1" collapsed="1">
      <c r="A113" s="4"/>
      <c r="B113" s="538" t="s">
        <v>516</v>
      </c>
      <c r="C113" s="789"/>
      <c r="D113" s="67">
        <f>SUM(D109:D112)</f>
        <v>0</v>
      </c>
      <c r="E113" s="67">
        <f>SUM(E109:E112)</f>
        <v>0</v>
      </c>
      <c r="F113" s="67">
        <f>SUM(F109:F112)</f>
        <v>0</v>
      </c>
      <c r="G113" s="67">
        <f>SUM(G109:G112)</f>
        <v>0</v>
      </c>
      <c r="H113" s="67">
        <f t="shared" ref="H113:N113" si="27">SUM(H109:H112)</f>
        <v>0</v>
      </c>
      <c r="I113" s="67">
        <f t="shared" si="27"/>
        <v>0</v>
      </c>
      <c r="J113" s="67">
        <f t="shared" si="27"/>
        <v>0</v>
      </c>
      <c r="K113" s="67">
        <f t="shared" si="27"/>
        <v>0</v>
      </c>
      <c r="L113" s="67">
        <f t="shared" si="27"/>
        <v>0</v>
      </c>
      <c r="M113" s="67">
        <f t="shared" si="27"/>
        <v>0</v>
      </c>
      <c r="N113" s="67">
        <f t="shared" si="27"/>
        <v>0</v>
      </c>
      <c r="O113" s="79"/>
    </row>
    <row r="114" spans="1:17" s="14" customFormat="1">
      <c r="A114" s="74"/>
      <c r="B114" s="494" t="s">
        <v>517</v>
      </c>
      <c r="C114" s="490"/>
      <c r="D114" s="73"/>
      <c r="E114" s="486">
        <f t="shared" ref="E114:N114" si="28">ROUND(SUM(D113*E16+E113*E17)/12,4)</f>
        <v>0</v>
      </c>
      <c r="F114" s="486">
        <f t="shared" si="28"/>
        <v>0</v>
      </c>
      <c r="G114" s="486">
        <f t="shared" si="28"/>
        <v>0</v>
      </c>
      <c r="H114" s="486">
        <f t="shared" si="28"/>
        <v>0</v>
      </c>
      <c r="I114" s="486">
        <f t="shared" si="28"/>
        <v>0</v>
      </c>
      <c r="J114" s="486">
        <f t="shared" si="28"/>
        <v>0</v>
      </c>
      <c r="K114" s="486">
        <f t="shared" si="28"/>
        <v>0</v>
      </c>
      <c r="L114" s="486">
        <f t="shared" si="28"/>
        <v>0</v>
      </c>
      <c r="M114" s="486">
        <f t="shared" si="28"/>
        <v>0</v>
      </c>
      <c r="N114" s="486">
        <f t="shared" si="28"/>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620</v>
      </c>
      <c r="C116" s="100"/>
      <c r="D116" s="501"/>
      <c r="E116" s="501"/>
      <c r="F116" s="501"/>
      <c r="G116" s="501"/>
      <c r="H116" s="501"/>
      <c r="I116" s="501"/>
      <c r="J116" s="501"/>
      <c r="K116" s="501"/>
      <c r="L116" s="501"/>
      <c r="M116" s="501"/>
      <c r="N116" s="501"/>
      <c r="O116" s="501"/>
    </row>
    <row r="119" spans="1:17" ht="15.75">
      <c r="B119" s="120" t="s">
        <v>487</v>
      </c>
      <c r="J119" s="18"/>
    </row>
    <row r="120" spans="1:17" s="14" customFormat="1" ht="55.5" customHeight="1">
      <c r="A120" s="74"/>
      <c r="B120" s="791" t="s">
        <v>622</v>
      </c>
      <c r="C120" s="791"/>
      <c r="D120" s="791"/>
      <c r="E120" s="791"/>
      <c r="F120" s="791"/>
      <c r="G120" s="791"/>
      <c r="H120" s="791"/>
      <c r="I120" s="791"/>
      <c r="J120" s="791"/>
      <c r="K120" s="791"/>
      <c r="L120" s="791"/>
      <c r="M120" s="791"/>
      <c r="N120" s="791"/>
      <c r="O120" s="791"/>
      <c r="P120" s="791"/>
    </row>
    <row r="121" spans="1:17" s="18" customFormat="1" ht="9" customHeight="1">
      <c r="A121" s="4"/>
      <c r="B121" s="120"/>
      <c r="C121" s="80"/>
    </row>
    <row r="122" spans="1:17" ht="63.75" customHeight="1">
      <c r="B122" s="246" t="s">
        <v>235</v>
      </c>
      <c r="C122" s="246" t="str">
        <f>'1.  LRAMVA Summary'!D50</f>
        <v>Residential</v>
      </c>
      <c r="D122" s="246" t="str">
        <f>'1.  LRAMVA Summary'!E50</f>
        <v>General Service &lt;50 kW</v>
      </c>
      <c r="E122" s="246" t="str">
        <f>'1.  LRAMVA Summary'!F50</f>
        <v>General Service 50 - 2,999 kW</v>
      </c>
      <c r="F122" s="246" t="str">
        <f>'1.  LRAMVA Summary'!G50</f>
        <v>General Service 3,000 - 4,999 kW</v>
      </c>
      <c r="G122" s="246" t="str">
        <f>'1.  LRAMVA Summary'!H50</f>
        <v>Sentinel Lighting</v>
      </c>
      <c r="H122" s="246" t="str">
        <f>'1.  LRAMVA Summary'!I50</f>
        <v>Street Lighting</v>
      </c>
      <c r="I122" s="246" t="str">
        <f>'1.  LRAMVA Summary'!J50</f>
        <v>Unmetered Scattered Load</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v>
      </c>
      <c r="G123" s="588" t="str">
        <f>'1.  LRAMVA Summary'!H51</f>
        <v>kW</v>
      </c>
      <c r="H123" s="588" t="str">
        <f>'1.  LRAMVA Summary'!I51</f>
        <v>kW</v>
      </c>
      <c r="I123" s="588" t="str">
        <f>'1.  LRAMVA Summary'!J51</f>
        <v>kWh</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683">
        <f t="shared" ref="C124:C129" si="29">HLOOKUP(B124,$E$15:$O$114,9,FALSE)</f>
        <v>1.4800000000000001E-2</v>
      </c>
      <c r="D124" s="684">
        <f>HLOOKUP(B124,$E$15:$O$114,16,FALSE)</f>
        <v>8.2000000000000007E-3</v>
      </c>
      <c r="E124" s="685">
        <f>HLOOKUP(B124,$E$15:$O$114,23,FALSE)</f>
        <v>2.6097000000000001</v>
      </c>
      <c r="F124" s="684">
        <f>HLOOKUP(B124,$E$15:$O$114,30,FALSE)</f>
        <v>1.6882999999999999</v>
      </c>
      <c r="G124" s="685">
        <f>HLOOKUP(B124,$E$15:$O$114,37,FALSE)</f>
        <v>6.6070000000000002</v>
      </c>
      <c r="H124" s="684">
        <f>HLOOKUP(B124,$E$15:$O$114,44,FALSE)</f>
        <v>5.5547000000000004</v>
      </c>
      <c r="I124" s="685">
        <f>HLOOKUP(B124,$E$15:$O$114,51,FALSE)</f>
        <v>2.7900000000000001E-2</v>
      </c>
      <c r="J124" s="685">
        <f>HLOOKUP(B124,$E$15:$O$114,58,FALSE)</f>
        <v>0</v>
      </c>
      <c r="K124" s="685">
        <f>HLOOKUP(B124,$E$15:$O$114,65,FALSE)</f>
        <v>0</v>
      </c>
      <c r="L124" s="685">
        <f>HLOOKUP(B124,$E$15:$O$114,72,FALSE)</f>
        <v>0</v>
      </c>
      <c r="M124" s="685">
        <f>HLOOKUP(B124,$E$15:$O$114,79,FALSE)</f>
        <v>0</v>
      </c>
      <c r="N124" s="685">
        <f>HLOOKUP(B124,$E$15:$O$114,86,FALSE)</f>
        <v>0</v>
      </c>
      <c r="O124" s="685">
        <f>HLOOKUP(B124,$E$15:$O$114,93,FALSE)</f>
        <v>0</v>
      </c>
      <c r="P124" s="685">
        <f>HLOOKUP(B124,$E$15:$O$114,100,FALSE)</f>
        <v>0</v>
      </c>
    </row>
    <row r="125" spans="1:17">
      <c r="B125" s="503">
        <v>2012</v>
      </c>
      <c r="C125" s="686">
        <f t="shared" si="29"/>
        <v>1.49E-2</v>
      </c>
      <c r="D125" s="687">
        <f>HLOOKUP(B125,$E$15:$O$114,16,FALSE)</f>
        <v>1.0500000000000001E-2</v>
      </c>
      <c r="E125" s="688">
        <f>HLOOKUP(B125,$E$15:$O$114,23,FALSE)</f>
        <v>2.1890000000000001</v>
      </c>
      <c r="F125" s="687">
        <f>HLOOKUP(B125,$E$15:$O$114,30,FALSE)</f>
        <v>1.4069</v>
      </c>
      <c r="G125" s="688">
        <f>HLOOKUP(B125,$E$15:$O$114,37,FALSE)</f>
        <v>7.5708000000000002</v>
      </c>
      <c r="H125" s="687">
        <f>HLOOKUP(B125,$E$15:$O$114,44,FALSE)</f>
        <v>6.8087</v>
      </c>
      <c r="I125" s="688">
        <f>HLOOKUP(B125,$E$15:$O$114,51,FALSE)</f>
        <v>2.8000000000000001E-2</v>
      </c>
      <c r="J125" s="688">
        <f>HLOOKUP(B125,$E$15:$O$114,58,FALSE)</f>
        <v>0</v>
      </c>
      <c r="K125" s="688">
        <f>HLOOKUP(B125,$E$15:$O$114,65,FALSE)</f>
        <v>0</v>
      </c>
      <c r="L125" s="688">
        <f>HLOOKUP(B125,$E$15:$O$114,72,FALSE)</f>
        <v>0</v>
      </c>
      <c r="M125" s="688">
        <f>HLOOKUP(B125,$E$15:$O$114,79,FALSE)</f>
        <v>0</v>
      </c>
      <c r="N125" s="688">
        <f>HLOOKUP(B125,$E$15:$O$114,86,FALSE)</f>
        <v>0</v>
      </c>
      <c r="O125" s="688">
        <f>HLOOKUP(B125,$E$15:$O$114,93,FALSE)</f>
        <v>0</v>
      </c>
      <c r="P125" s="688">
        <f t="shared" ref="P125:P133" si="30">HLOOKUP(B125,$E$15:$O$114,100,FALSE)</f>
        <v>0</v>
      </c>
    </row>
    <row r="126" spans="1:17">
      <c r="B126" s="503">
        <v>2013</v>
      </c>
      <c r="C126" s="686">
        <f t="shared" si="29"/>
        <v>1.4800000000000001E-2</v>
      </c>
      <c r="D126" s="687">
        <f t="shared" ref="D126:D133" si="31">HLOOKUP(B126,$E$15:$O$114,16,FALSE)</f>
        <v>1.1299999999999999E-2</v>
      </c>
      <c r="E126" s="688">
        <f t="shared" ref="E126:E133" si="32">HLOOKUP(B126,$E$15:$O$114,23,FALSE)</f>
        <v>2.0632000000000001</v>
      </c>
      <c r="F126" s="687">
        <f t="shared" ref="F126:F133" si="33">HLOOKUP(B126,$E$15:$O$114,30,FALSE)</f>
        <v>1.3185</v>
      </c>
      <c r="G126" s="688">
        <f t="shared" ref="G126:G132" si="34">HLOOKUP(B126,$E$15:$O$114,37,FALSE)</f>
        <v>8.7599</v>
      </c>
      <c r="H126" s="687">
        <f t="shared" ref="H126:H133" si="35">HLOOKUP(B126,$E$15:$O$114,44,FALSE)</f>
        <v>8.0140999999999991</v>
      </c>
      <c r="I126" s="688">
        <f t="shared" ref="I126:I133" si="36">HLOOKUP(B126,$E$15:$O$114,51,FALSE)</f>
        <v>2.8000000000000001E-2</v>
      </c>
      <c r="J126" s="688">
        <f t="shared" ref="J126:J133" si="37">HLOOKUP(B126,$E$15:$O$114,58,FALSE)</f>
        <v>0</v>
      </c>
      <c r="K126" s="688">
        <f t="shared" ref="K126:K133" si="38">HLOOKUP(B126,$E$15:$O$114,65,FALSE)</f>
        <v>0</v>
      </c>
      <c r="L126" s="688">
        <f>HLOOKUP(B126,$E$15:$O$114,72,FALSE)</f>
        <v>0</v>
      </c>
      <c r="M126" s="688">
        <f t="shared" ref="M126:M133" si="39">HLOOKUP(B126,$E$15:$O$114,79,FALSE)</f>
        <v>0</v>
      </c>
      <c r="N126" s="688">
        <f t="shared" ref="N126:N133" si="40">HLOOKUP(B126,$E$15:$O$114,86,FALSE)</f>
        <v>0</v>
      </c>
      <c r="O126" s="688">
        <f t="shared" ref="O126:O133" si="41">HLOOKUP(B126,$E$15:$O$114,93,FALSE)</f>
        <v>0</v>
      </c>
      <c r="P126" s="688">
        <f t="shared" si="30"/>
        <v>0</v>
      </c>
    </row>
    <row r="127" spans="1:17">
      <c r="B127" s="503">
        <v>2014</v>
      </c>
      <c r="C127" s="686">
        <f t="shared" si="29"/>
        <v>1.49E-2</v>
      </c>
      <c r="D127" s="687">
        <f>HLOOKUP(B127,$E$15:$O$114,16,FALSE)</f>
        <v>1.14E-2</v>
      </c>
      <c r="E127" s="688">
        <f>HLOOKUP(B127,$E$15:$O$114,23,FALSE)</f>
        <v>2.097</v>
      </c>
      <c r="F127" s="687">
        <f>HLOOKUP(B127,$E$15:$O$114,30,FALSE)</f>
        <v>1.3380000000000001</v>
      </c>
      <c r="G127" s="688">
        <f>HLOOKUP(B127,$E$15:$O$114,37,FALSE)</f>
        <v>9.2918000000000003</v>
      </c>
      <c r="H127" s="687">
        <f>HLOOKUP(B127,$E$15:$O$114,44,FALSE)</f>
        <v>8.4838000000000005</v>
      </c>
      <c r="I127" s="688">
        <f>HLOOKUP(B127,$E$15:$O$114,51,FALSE)</f>
        <v>2.8199999999999999E-2</v>
      </c>
      <c r="J127" s="688">
        <f>HLOOKUP(B127,$E$15:$O$114,58,FALSE)</f>
        <v>0</v>
      </c>
      <c r="K127" s="688">
        <f>HLOOKUP(B127,$E$15:$O$114,65,FALSE)</f>
        <v>0</v>
      </c>
      <c r="L127" s="688">
        <f>HLOOKUP(B127,$E$15:$O$114,72,FALSE)</f>
        <v>0</v>
      </c>
      <c r="M127" s="688">
        <f>HLOOKUP(B127,$E$15:$O$114,79,FALSE)</f>
        <v>0</v>
      </c>
      <c r="N127" s="688">
        <f>HLOOKUP(B127,$E$15:$O$114,86,FALSE)</f>
        <v>0</v>
      </c>
      <c r="O127" s="688">
        <f>HLOOKUP(B127,$E$15:$O$114,93,FALSE)</f>
        <v>0</v>
      </c>
      <c r="P127" s="688">
        <f>HLOOKUP(B127,$E$15:$O$114,100,FALSE)</f>
        <v>0</v>
      </c>
    </row>
    <row r="128" spans="1:17">
      <c r="B128" s="503">
        <v>2015</v>
      </c>
      <c r="C128" s="686">
        <f t="shared" si="29"/>
        <v>1.4999999999999999E-2</v>
      </c>
      <c r="D128" s="687">
        <f t="shared" si="31"/>
        <v>1.15E-2</v>
      </c>
      <c r="E128" s="688">
        <f t="shared" si="32"/>
        <v>2.1015999999999999</v>
      </c>
      <c r="F128" s="687">
        <f t="shared" si="33"/>
        <v>1.3593</v>
      </c>
      <c r="G128" s="688">
        <f t="shared" si="34"/>
        <v>9.3592999999999993</v>
      </c>
      <c r="H128" s="687">
        <f t="shared" si="35"/>
        <v>8.5503</v>
      </c>
      <c r="I128" s="688">
        <f t="shared" si="36"/>
        <v>2.8299999999999999E-2</v>
      </c>
      <c r="J128" s="688">
        <f t="shared" si="37"/>
        <v>0</v>
      </c>
      <c r="K128" s="688">
        <f t="shared" si="38"/>
        <v>0</v>
      </c>
      <c r="L128" s="688">
        <f t="shared" ref="L128:L133" si="42">HLOOKUP(B128,$E$15:$O$114,72,FALSE)</f>
        <v>0</v>
      </c>
      <c r="M128" s="688">
        <f t="shared" si="39"/>
        <v>0</v>
      </c>
      <c r="N128" s="688">
        <f t="shared" si="40"/>
        <v>0</v>
      </c>
      <c r="O128" s="688">
        <f t="shared" si="41"/>
        <v>0</v>
      </c>
      <c r="P128" s="688">
        <f t="shared" si="30"/>
        <v>0</v>
      </c>
    </row>
    <row r="129" spans="2:16">
      <c r="B129" s="503">
        <v>2016</v>
      </c>
      <c r="C129" s="686">
        <f t="shared" si="29"/>
        <v>1.26E-2</v>
      </c>
      <c r="D129" s="687">
        <f t="shared" si="31"/>
        <v>1.1599999999999999E-2</v>
      </c>
      <c r="E129" s="688">
        <f t="shared" si="32"/>
        <v>2.1349</v>
      </c>
      <c r="F129" s="687">
        <f t="shared" si="33"/>
        <v>1.3843000000000001</v>
      </c>
      <c r="G129" s="688">
        <f t="shared" si="34"/>
        <v>9.5076000000000001</v>
      </c>
      <c r="H129" s="687">
        <f t="shared" si="35"/>
        <v>8.7125000000000004</v>
      </c>
      <c r="I129" s="688">
        <f t="shared" si="36"/>
        <v>2.7400000000000001E-2</v>
      </c>
      <c r="J129" s="688">
        <f t="shared" si="37"/>
        <v>0</v>
      </c>
      <c r="K129" s="688">
        <f t="shared" si="38"/>
        <v>0</v>
      </c>
      <c r="L129" s="688">
        <f t="shared" si="42"/>
        <v>0</v>
      </c>
      <c r="M129" s="688">
        <f t="shared" si="39"/>
        <v>0</v>
      </c>
      <c r="N129" s="688">
        <f t="shared" si="40"/>
        <v>0</v>
      </c>
      <c r="O129" s="688">
        <f t="shared" si="41"/>
        <v>0</v>
      </c>
      <c r="P129" s="688">
        <f t="shared" si="30"/>
        <v>0</v>
      </c>
    </row>
    <row r="130" spans="2:16" hidden="1">
      <c r="B130" s="503">
        <v>2017</v>
      </c>
      <c r="C130" s="686">
        <f>HLOOKUP(B130,$E$15:$O$114,9,FALSE)</f>
        <v>8.9999999999999993E-3</v>
      </c>
      <c r="D130" s="687">
        <f t="shared" si="31"/>
        <v>1.1900000000000001E-2</v>
      </c>
      <c r="E130" s="688">
        <f t="shared" si="32"/>
        <v>2.1911</v>
      </c>
      <c r="F130" s="687">
        <f t="shared" si="33"/>
        <v>1.4095</v>
      </c>
      <c r="G130" s="688">
        <f t="shared" si="34"/>
        <v>9.7200000000000006</v>
      </c>
      <c r="H130" s="687">
        <f t="shared" si="35"/>
        <v>8.8894000000000002</v>
      </c>
      <c r="I130" s="688">
        <f t="shared" si="36"/>
        <v>2.8799999999999999E-2</v>
      </c>
      <c r="J130" s="688">
        <f t="shared" si="37"/>
        <v>0</v>
      </c>
      <c r="K130" s="688">
        <f t="shared" si="38"/>
        <v>0</v>
      </c>
      <c r="L130" s="688">
        <f t="shared" si="42"/>
        <v>0</v>
      </c>
      <c r="M130" s="688">
        <f t="shared" si="39"/>
        <v>0</v>
      </c>
      <c r="N130" s="688">
        <f t="shared" si="40"/>
        <v>0</v>
      </c>
      <c r="O130" s="688">
        <f t="shared" si="41"/>
        <v>0</v>
      </c>
      <c r="P130" s="688">
        <f t="shared" si="30"/>
        <v>0</v>
      </c>
    </row>
    <row r="131" spans="2:16" hidden="1">
      <c r="B131" s="503">
        <v>2018</v>
      </c>
      <c r="C131" s="686">
        <f>HLOOKUP(B131,$E$15:$O$114,9,FALSE)</f>
        <v>0</v>
      </c>
      <c r="D131" s="687">
        <f t="shared" si="31"/>
        <v>0</v>
      </c>
      <c r="E131" s="688">
        <f t="shared" si="32"/>
        <v>0</v>
      </c>
      <c r="F131" s="687">
        <f t="shared" si="33"/>
        <v>0</v>
      </c>
      <c r="G131" s="688">
        <f t="shared" si="34"/>
        <v>0</v>
      </c>
      <c r="H131" s="687">
        <f t="shared" si="35"/>
        <v>0</v>
      </c>
      <c r="I131" s="688">
        <f t="shared" si="36"/>
        <v>0</v>
      </c>
      <c r="J131" s="688">
        <f t="shared" si="37"/>
        <v>0</v>
      </c>
      <c r="K131" s="688">
        <f t="shared" si="38"/>
        <v>0</v>
      </c>
      <c r="L131" s="688">
        <f t="shared" si="42"/>
        <v>0</v>
      </c>
      <c r="M131" s="688">
        <f t="shared" si="39"/>
        <v>0</v>
      </c>
      <c r="N131" s="688">
        <f t="shared" si="40"/>
        <v>0</v>
      </c>
      <c r="O131" s="688">
        <f t="shared" si="41"/>
        <v>0</v>
      </c>
      <c r="P131" s="688">
        <f t="shared" si="30"/>
        <v>0</v>
      </c>
    </row>
    <row r="132" spans="2:16" hidden="1">
      <c r="B132" s="503">
        <v>2019</v>
      </c>
      <c r="C132" s="686">
        <f>HLOOKUP(B132,$E$15:$O$114,9,FALSE)</f>
        <v>0</v>
      </c>
      <c r="D132" s="687">
        <f t="shared" si="31"/>
        <v>0</v>
      </c>
      <c r="E132" s="688">
        <f t="shared" si="32"/>
        <v>0</v>
      </c>
      <c r="F132" s="687">
        <f t="shared" si="33"/>
        <v>0</v>
      </c>
      <c r="G132" s="688">
        <f t="shared" si="34"/>
        <v>0</v>
      </c>
      <c r="H132" s="687">
        <f t="shared" si="35"/>
        <v>0</v>
      </c>
      <c r="I132" s="688">
        <f t="shared" si="36"/>
        <v>0</v>
      </c>
      <c r="J132" s="688">
        <f t="shared" si="37"/>
        <v>0</v>
      </c>
      <c r="K132" s="688">
        <f t="shared" si="38"/>
        <v>0</v>
      </c>
      <c r="L132" s="688">
        <f t="shared" si="42"/>
        <v>0</v>
      </c>
      <c r="M132" s="688">
        <f t="shared" si="39"/>
        <v>0</v>
      </c>
      <c r="N132" s="688">
        <f t="shared" si="40"/>
        <v>0</v>
      </c>
      <c r="O132" s="688">
        <f t="shared" si="41"/>
        <v>0</v>
      </c>
      <c r="P132" s="688">
        <f t="shared" si="30"/>
        <v>0</v>
      </c>
    </row>
    <row r="133" spans="2:16" hidden="1">
      <c r="B133" s="504">
        <v>2020</v>
      </c>
      <c r="C133" s="689">
        <f>HLOOKUP(B133,$E$15:$O$114,9,FALSE)</f>
        <v>0</v>
      </c>
      <c r="D133" s="690">
        <f t="shared" si="31"/>
        <v>0</v>
      </c>
      <c r="E133" s="691">
        <f t="shared" si="32"/>
        <v>0</v>
      </c>
      <c r="F133" s="690">
        <f t="shared" si="33"/>
        <v>0</v>
      </c>
      <c r="G133" s="691">
        <f>HLOOKUP(B133,$E$15:$O$114,37,FALSE)</f>
        <v>0</v>
      </c>
      <c r="H133" s="690">
        <f t="shared" si="35"/>
        <v>0</v>
      </c>
      <c r="I133" s="691">
        <f t="shared" si="36"/>
        <v>0</v>
      </c>
      <c r="J133" s="691">
        <f t="shared" si="37"/>
        <v>0</v>
      </c>
      <c r="K133" s="691">
        <f t="shared" si="38"/>
        <v>0</v>
      </c>
      <c r="L133" s="691">
        <f t="shared" si="42"/>
        <v>0</v>
      </c>
      <c r="M133" s="691">
        <f t="shared" si="39"/>
        <v>0</v>
      </c>
      <c r="N133" s="691">
        <f t="shared" si="40"/>
        <v>0</v>
      </c>
      <c r="O133" s="691">
        <f t="shared" si="41"/>
        <v>0</v>
      </c>
      <c r="P133" s="691">
        <f t="shared" si="30"/>
        <v>0</v>
      </c>
    </row>
    <row r="134" spans="2:16" ht="18.75" customHeight="1">
      <c r="B134" s="500" t="s">
        <v>639</v>
      </c>
      <c r="C134" s="600"/>
      <c r="D134" s="601"/>
      <c r="E134" s="602"/>
      <c r="F134" s="601"/>
      <c r="G134" s="601"/>
      <c r="H134" s="601"/>
      <c r="I134" s="601"/>
      <c r="J134" s="601"/>
      <c r="K134" s="601"/>
      <c r="L134" s="601"/>
      <c r="M134" s="601"/>
      <c r="N134" s="601"/>
      <c r="O134" s="601"/>
      <c r="P134" s="601"/>
    </row>
    <row r="136" spans="2:16">
      <c r="B136" s="594" t="s">
        <v>529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X43"/>
  <sheetViews>
    <sheetView topLeftCell="A13" zoomScaleNormal="100" workbookViewId="0">
      <selection activeCell="D45" sqref="D45"/>
    </sheetView>
  </sheetViews>
  <sheetFormatPr defaultColWidth="9.140625" defaultRowHeight="15"/>
  <cols>
    <col min="1" max="1" width="9.140625" style="12"/>
    <col min="2" max="2" width="22.7109375" style="12" customWidth="1"/>
    <col min="3" max="3" width="20.85546875" style="12" bestFit="1" customWidth="1"/>
    <col min="4" max="4" width="147.28515625" style="12" customWidth="1"/>
    <col min="5" max="16384" width="9.140625" style="12"/>
  </cols>
  <sheetData>
    <row r="14" spans="2:24" ht="15.75">
      <c r="B14" s="590" t="s">
        <v>508</v>
      </c>
    </row>
    <row r="15" spans="2:24" ht="15.75">
      <c r="B15" s="590"/>
    </row>
    <row r="16" spans="2:24" s="670" customFormat="1" ht="28.5" customHeight="1">
      <c r="B16" s="797" t="s">
        <v>644</v>
      </c>
      <c r="C16" s="797"/>
      <c r="D16" s="797"/>
      <c r="E16" s="797"/>
      <c r="F16" s="797"/>
      <c r="G16" s="797"/>
      <c r="H16" s="797"/>
      <c r="I16" s="797"/>
      <c r="J16" s="797"/>
      <c r="K16" s="797"/>
      <c r="L16" s="797"/>
      <c r="M16" s="797"/>
      <c r="N16" s="797"/>
      <c r="O16" s="797"/>
      <c r="P16" s="797"/>
      <c r="Q16" s="797"/>
      <c r="R16" s="797"/>
      <c r="S16" s="797"/>
      <c r="T16" s="797"/>
      <c r="U16" s="797"/>
      <c r="V16" s="797"/>
      <c r="W16" s="797"/>
      <c r="X16" s="797"/>
    </row>
    <row r="18" spans="2:4">
      <c r="B18" s="8" t="s">
        <v>212</v>
      </c>
      <c r="C18" s="8" t="s">
        <v>727</v>
      </c>
      <c r="D18" s="8" t="s">
        <v>547</v>
      </c>
    </row>
    <row r="19" spans="2:4">
      <c r="B19" s="12" t="s">
        <v>1</v>
      </c>
      <c r="C19" s="12" t="s">
        <v>728</v>
      </c>
      <c r="D19" s="12" t="s">
        <v>729</v>
      </c>
    </row>
    <row r="20" spans="2:4">
      <c r="B20" s="12" t="s">
        <v>2</v>
      </c>
      <c r="C20" s="12" t="s">
        <v>728</v>
      </c>
      <c r="D20" s="12" t="s">
        <v>729</v>
      </c>
    </row>
    <row r="21" spans="2:4">
      <c r="B21" s="12" t="s">
        <v>3</v>
      </c>
      <c r="C21" s="12" t="s">
        <v>728</v>
      </c>
      <c r="D21" s="12" t="s">
        <v>729</v>
      </c>
    </row>
    <row r="22" spans="2:4">
      <c r="B22" s="12" t="s">
        <v>4</v>
      </c>
      <c r="C22" s="12" t="s">
        <v>728</v>
      </c>
      <c r="D22" s="12" t="s">
        <v>729</v>
      </c>
    </row>
    <row r="23" spans="2:4">
      <c r="B23" s="12" t="s">
        <v>5</v>
      </c>
      <c r="C23" s="12" t="s">
        <v>728</v>
      </c>
      <c r="D23" s="12" t="s">
        <v>729</v>
      </c>
    </row>
    <row r="24" spans="2:4">
      <c r="B24" s="12" t="s">
        <v>7</v>
      </c>
      <c r="C24" s="12" t="s">
        <v>728</v>
      </c>
      <c r="D24" s="12" t="s">
        <v>729</v>
      </c>
    </row>
    <row r="25" spans="2:4">
      <c r="B25" s="12" t="s">
        <v>22</v>
      </c>
      <c r="C25" s="12" t="s">
        <v>730</v>
      </c>
      <c r="D25" s="12" t="s">
        <v>737</v>
      </c>
    </row>
    <row r="26" spans="2:4">
      <c r="B26" s="12" t="s">
        <v>21</v>
      </c>
      <c r="C26" s="12" t="s">
        <v>731</v>
      </c>
      <c r="D26" s="12" t="s">
        <v>732</v>
      </c>
    </row>
    <row r="27" spans="2:4">
      <c r="B27" s="12" t="s">
        <v>13</v>
      </c>
      <c r="C27" s="12" t="s">
        <v>733</v>
      </c>
      <c r="D27" s="12" t="s">
        <v>734</v>
      </c>
    </row>
    <row r="28" spans="2:4">
      <c r="B28" s="12" t="s">
        <v>14</v>
      </c>
      <c r="C28" s="12" t="s">
        <v>728</v>
      </c>
      <c r="D28" s="12" t="s">
        <v>729</v>
      </c>
    </row>
    <row r="29" spans="2:4">
      <c r="B29" s="12" t="s">
        <v>17</v>
      </c>
      <c r="C29" s="12" t="s">
        <v>733</v>
      </c>
      <c r="D29" s="12" t="s">
        <v>735</v>
      </c>
    </row>
    <row r="30" spans="2:4">
      <c r="B30" s="12" t="s">
        <v>495</v>
      </c>
      <c r="C30" s="12" t="s">
        <v>728</v>
      </c>
      <c r="D30" s="12" t="s">
        <v>729</v>
      </c>
    </row>
    <row r="31" spans="2:4">
      <c r="B31" s="12" t="s">
        <v>95</v>
      </c>
      <c r="C31" s="12" t="s">
        <v>728</v>
      </c>
      <c r="D31" s="12" t="s">
        <v>729</v>
      </c>
    </row>
    <row r="32" spans="2:4">
      <c r="B32" s="12" t="s">
        <v>96</v>
      </c>
      <c r="C32" s="12" t="s">
        <v>728</v>
      </c>
      <c r="D32" s="12" t="s">
        <v>729</v>
      </c>
    </row>
    <row r="33" spans="2:4">
      <c r="B33" s="12" t="s">
        <v>97</v>
      </c>
      <c r="C33" s="12" t="s">
        <v>728</v>
      </c>
      <c r="D33" s="12" t="s">
        <v>729</v>
      </c>
    </row>
    <row r="34" spans="2:4">
      <c r="B34" s="12" t="s">
        <v>725</v>
      </c>
      <c r="C34" s="12" t="s">
        <v>728</v>
      </c>
      <c r="D34" s="12" t="s">
        <v>729</v>
      </c>
    </row>
    <row r="35" spans="2:4">
      <c r="B35" s="12" t="s">
        <v>99</v>
      </c>
      <c r="C35" s="12" t="s">
        <v>728</v>
      </c>
      <c r="D35" s="12" t="s">
        <v>729</v>
      </c>
    </row>
    <row r="36" spans="2:4">
      <c r="B36" s="12" t="s">
        <v>100</v>
      </c>
      <c r="C36" s="12" t="s">
        <v>738</v>
      </c>
      <c r="D36" s="12" t="s">
        <v>739</v>
      </c>
    </row>
    <row r="37" spans="2:4">
      <c r="B37" s="12" t="s">
        <v>101</v>
      </c>
      <c r="C37" s="12" t="s">
        <v>730</v>
      </c>
      <c r="D37" s="12" t="s">
        <v>737</v>
      </c>
    </row>
    <row r="38" spans="2:4">
      <c r="B38" s="12" t="s">
        <v>102</v>
      </c>
      <c r="C38" s="12" t="s">
        <v>731</v>
      </c>
      <c r="D38" s="12" t="s">
        <v>732</v>
      </c>
    </row>
    <row r="39" spans="2:4">
      <c r="B39" s="12" t="s">
        <v>106</v>
      </c>
      <c r="C39" s="12" t="s">
        <v>733</v>
      </c>
      <c r="D39" s="12" t="s">
        <v>735</v>
      </c>
    </row>
    <row r="40" spans="2:4">
      <c r="B40" s="12" t="s">
        <v>494</v>
      </c>
      <c r="C40" s="12" t="s">
        <v>733</v>
      </c>
      <c r="D40" s="12" t="s">
        <v>736</v>
      </c>
    </row>
    <row r="41" spans="2:4">
      <c r="B41" s="12" t="s">
        <v>114</v>
      </c>
      <c r="C41" s="12" t="s">
        <v>728</v>
      </c>
      <c r="D41" s="12" t="s">
        <v>729</v>
      </c>
    </row>
    <row r="42" spans="2:4">
      <c r="B42" s="12" t="s">
        <v>115</v>
      </c>
      <c r="C42" s="12" t="s">
        <v>728</v>
      </c>
      <c r="D42" s="12" t="s">
        <v>729</v>
      </c>
    </row>
    <row r="43" spans="2:4">
      <c r="B43" s="12" t="s">
        <v>119</v>
      </c>
      <c r="C43" s="12" t="s">
        <v>730</v>
      </c>
      <c r="D43" s="12" t="s">
        <v>737</v>
      </c>
    </row>
  </sheetData>
  <mergeCells count="1">
    <mergeCell ref="B16:X16"/>
  </mergeCells>
  <pageMargins left="0.7" right="0.7" top="0.75" bottom="0.75" header="0.3" footer="0.3"/>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Kris Taylor</cp:lastModifiedBy>
  <cp:lastPrinted>2017-08-11T20:07:35Z</cp:lastPrinted>
  <dcterms:created xsi:type="dcterms:W3CDTF">2012-03-05T18:56:04Z</dcterms:created>
  <dcterms:modified xsi:type="dcterms:W3CDTF">2018-03-01T18:53:42Z</dcterms:modified>
</cp:coreProperties>
</file>