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T:\5. TESI UTILITIES\Westario Power Inc\WPI 2018 CoS\IRs\"/>
    </mc:Choice>
  </mc:AlternateContent>
  <xr:revisionPtr revIDLastSave="0" documentId="13_ncr:1_{03D6E1EA-4D04-465F-8719-25C149AD47BF}" xr6:coauthVersionLast="28" xr6:coauthVersionMax="28" xr10:uidLastSave="{00000000-0000-0000-0000-000000000000}"/>
  <bookViews>
    <workbookView xWindow="0" yWindow="0" windowWidth="28800" windowHeight="1191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31" i="1"/>
  <c r="D31" i="1"/>
  <c r="C31" i="1"/>
  <c r="B31" i="1"/>
  <c r="H25" i="1"/>
  <c r="C25" i="1"/>
  <c r="D25" i="1"/>
  <c r="E25" i="1"/>
  <c r="B25" i="1"/>
  <c r="H27" i="1"/>
  <c r="D27" i="1"/>
  <c r="G27" i="1"/>
  <c r="G29" i="1" s="1"/>
  <c r="E27" i="1"/>
  <c r="C27" i="1"/>
  <c r="B27" i="1"/>
  <c r="H23" i="1"/>
  <c r="B7" i="1" l="1"/>
  <c r="C7" i="1"/>
  <c r="H10" i="1" l="1"/>
  <c r="H13" i="1" s="1"/>
  <c r="H8" i="1"/>
  <c r="H4" i="1"/>
  <c r="D10" i="1" s="1"/>
  <c r="H6" i="1"/>
  <c r="E10" i="1" l="1"/>
  <c r="B10" i="1"/>
  <c r="F10" i="1"/>
  <c r="C6" i="1"/>
  <c r="G6" i="1"/>
  <c r="D6" i="1"/>
  <c r="E6" i="1"/>
  <c r="B6" i="1"/>
  <c r="F6" i="1"/>
  <c r="C10" i="1"/>
  <c r="G10" i="1"/>
  <c r="G13" i="1" s="1"/>
  <c r="G15" i="1" s="1"/>
  <c r="G11" i="1"/>
  <c r="C9" i="1"/>
  <c r="D9" i="1"/>
  <c r="B9" i="1"/>
  <c r="D11" i="1"/>
  <c r="D13" i="1" s="1"/>
  <c r="E11" i="1"/>
  <c r="B11" i="1"/>
  <c r="F11" i="1"/>
  <c r="C11" i="1"/>
  <c r="C13" i="1" l="1"/>
  <c r="B13" i="1"/>
  <c r="F13" i="1"/>
  <c r="F15" i="1" s="1"/>
  <c r="F17" i="1" s="1"/>
  <c r="E15" i="1"/>
  <c r="E17" i="1" s="1"/>
  <c r="E13" i="1"/>
  <c r="B15" i="1"/>
  <c r="C15" i="1"/>
  <c r="C17" i="1" s="1"/>
  <c r="D15" i="1"/>
  <c r="B17" i="1" l="1"/>
  <c r="G31" i="1"/>
  <c r="F31" i="1"/>
  <c r="G17" i="1"/>
  <c r="D17" i="1"/>
</calcChain>
</file>

<file path=xl/sharedStrings.xml><?xml version="1.0" encoding="utf-8"?>
<sst xmlns="http://schemas.openxmlformats.org/spreadsheetml/2006/main" count="34" uniqueCount="21">
  <si>
    <t>Residential</t>
  </si>
  <si>
    <t>GS &lt; 50</t>
  </si>
  <si>
    <t>GS &gt; 50</t>
  </si>
  <si>
    <t>Street Lighting</t>
  </si>
  <si>
    <t>Sentinel Lighting</t>
  </si>
  <si>
    <t>USL</t>
  </si>
  <si>
    <t>Utilismart</t>
  </si>
  <si>
    <t>Utiliassist</t>
  </si>
  <si>
    <t>Total Annual Cost</t>
  </si>
  <si>
    <t># of Connections</t>
  </si>
  <si>
    <t>Cost Per Connection</t>
  </si>
  <si>
    <t>Total</t>
  </si>
  <si>
    <t>Bad Debt</t>
  </si>
  <si>
    <t>Accounts 5305 - 5340</t>
  </si>
  <si>
    <t>Collection Charges</t>
  </si>
  <si>
    <t>5315 - Customer Billing</t>
  </si>
  <si>
    <t>Acct</t>
  </si>
  <si>
    <t>5320 - Collecting</t>
  </si>
  <si>
    <t>Weighting (Residential set as standard)</t>
  </si>
  <si>
    <t>Accounts 1855</t>
  </si>
  <si>
    <t xml:space="preserve">WPI had additions of $478,726. The breakdown of connection per class is as such;  a 142 new residential connections; 20 new streetlight connections; 5 GS&gt;50 connections and; 20 GS&lt;50 Connections.  The costs for residential are fairly consistent typically average $1,250.  The streetlights are approximately  $150/connection.  The GS&gt;50 averages approximately $34,000 and $6,400 for GS&lt;50 .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</si>
</sst>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1" fontId="0" fillId="0" borderId="1" xfId="1" applyNumberFormat="1" applyFont="1" applyBorder="1" applyAlignment="1">
      <alignment horizontal="center" vertical="center"/>
    </xf>
    <xf numFmtId="170" fontId="0" fillId="0" borderId="0" xfId="1" applyNumberFormat="1" applyFont="1"/>
    <xf numFmtId="170" fontId="0" fillId="0" borderId="1" xfId="1" applyNumberFormat="1" applyFont="1" applyBorder="1" applyAlignment="1">
      <alignment horizontal="center" vertical="center"/>
    </xf>
    <xf numFmtId="170" fontId="2" fillId="0" borderId="1" xfId="1" applyNumberFormat="1" applyFont="1" applyBorder="1"/>
    <xf numFmtId="170" fontId="0" fillId="0" borderId="1" xfId="1" applyNumberFormat="1" applyFont="1" applyBorder="1"/>
    <xf numFmtId="170" fontId="2" fillId="0" borderId="1" xfId="1" applyNumberFormat="1" applyFont="1" applyBorder="1" applyAlignment="1">
      <alignment horizontal="center" vertical="center"/>
    </xf>
    <xf numFmtId="170" fontId="2" fillId="0" borderId="1" xfId="1" applyNumberFormat="1" applyFont="1" applyFill="1" applyBorder="1" applyAlignment="1">
      <alignment horizontal="center" vertical="center"/>
    </xf>
    <xf numFmtId="170" fontId="4" fillId="0" borderId="1" xfId="1" applyNumberFormat="1" applyFont="1" applyBorder="1"/>
    <xf numFmtId="170" fontId="4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wrapText="1"/>
    </xf>
    <xf numFmtId="170" fontId="2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34" sqref="N34"/>
    </sheetView>
  </sheetViews>
  <sheetFormatPr defaultRowHeight="15" x14ac:dyDescent="0.25"/>
  <cols>
    <col min="1" max="1" width="38.7109375" customWidth="1"/>
    <col min="2" max="10" width="9.7109375" style="3" customWidth="1"/>
  </cols>
  <sheetData>
    <row r="1" spans="1:11" x14ac:dyDescent="0.25">
      <c r="A1" s="6"/>
      <c r="B1" s="7"/>
      <c r="C1" s="7"/>
      <c r="D1" s="7"/>
      <c r="E1" s="7"/>
      <c r="F1" s="7"/>
      <c r="G1" s="7"/>
      <c r="H1" s="7"/>
      <c r="I1" s="7"/>
      <c r="J1" s="7"/>
    </row>
    <row r="2" spans="1:11" x14ac:dyDescent="0.25">
      <c r="A2" s="8" t="s">
        <v>13</v>
      </c>
      <c r="B2" s="7"/>
      <c r="C2" s="7"/>
      <c r="D2" s="7"/>
      <c r="E2" s="7"/>
      <c r="F2" s="7"/>
      <c r="G2" s="7"/>
      <c r="H2" s="7"/>
      <c r="I2" s="7"/>
      <c r="J2" s="7"/>
    </row>
    <row r="3" spans="1:11" ht="30" x14ac:dyDescent="0.25">
      <c r="A3" s="9"/>
      <c r="B3" s="10" t="s">
        <v>0</v>
      </c>
      <c r="C3" s="10" t="s">
        <v>1</v>
      </c>
      <c r="D3" s="10" t="s">
        <v>2</v>
      </c>
      <c r="E3" s="10" t="s">
        <v>3</v>
      </c>
      <c r="F3" s="15" t="s">
        <v>4</v>
      </c>
      <c r="G3" s="10" t="s">
        <v>5</v>
      </c>
      <c r="H3" s="11" t="s">
        <v>8</v>
      </c>
      <c r="I3" s="7"/>
      <c r="J3" s="11" t="s">
        <v>16</v>
      </c>
      <c r="K3" s="1"/>
    </row>
    <row r="4" spans="1:11" x14ac:dyDescent="0.25">
      <c r="A4" s="9" t="s">
        <v>9</v>
      </c>
      <c r="B4" s="7">
        <v>20269</v>
      </c>
      <c r="C4" s="7">
        <v>2546</v>
      </c>
      <c r="D4" s="7">
        <v>234</v>
      </c>
      <c r="E4" s="7">
        <v>6244</v>
      </c>
      <c r="F4" s="7">
        <v>8</v>
      </c>
      <c r="G4" s="7">
        <v>57</v>
      </c>
      <c r="H4" s="11">
        <f>SUM(B4:G4)</f>
        <v>29358</v>
      </c>
      <c r="I4" s="7"/>
      <c r="J4" s="7"/>
    </row>
    <row r="5" spans="1:11" x14ac:dyDescent="0.25">
      <c r="A5" s="9"/>
      <c r="B5" s="7"/>
      <c r="C5" s="7"/>
      <c r="D5" s="7"/>
      <c r="E5" s="7"/>
      <c r="F5" s="7"/>
      <c r="G5" s="7"/>
      <c r="H5" s="7"/>
      <c r="I5" s="7"/>
      <c r="J5" s="7"/>
    </row>
    <row r="6" spans="1:11" x14ac:dyDescent="0.25">
      <c r="A6" s="9" t="s">
        <v>6</v>
      </c>
      <c r="B6" s="7">
        <f>5109.06*12*B4/(B4+C4)+150*12*B4/H4</f>
        <v>55709.815197201176</v>
      </c>
      <c r="C6" s="7">
        <f>5109.06*12*C4/(B4+C4)+150*12*C4/H4</f>
        <v>6997.7398733077207</v>
      </c>
      <c r="D6" s="7">
        <f>8523*12*173/179+150*12*D4/H4</f>
        <v>98862.101216308321</v>
      </c>
      <c r="E6" s="7">
        <f>8523*12*6/179+150*12*E4/H4</f>
        <v>3811.0784280816169</v>
      </c>
      <c r="F6" s="7">
        <f>150*12*F4/H4</f>
        <v>0.49049662783568365</v>
      </c>
      <c r="G6" s="7">
        <f>150*12*G4/H4</f>
        <v>3.4947884733292458</v>
      </c>
      <c r="H6" s="7">
        <f>13782.06*12</f>
        <v>165384.72</v>
      </c>
      <c r="I6" s="7"/>
      <c r="J6" s="5">
        <v>5310</v>
      </c>
    </row>
    <row r="7" spans="1:11" x14ac:dyDescent="0.25">
      <c r="A7" s="9" t="s">
        <v>7</v>
      </c>
      <c r="B7" s="7">
        <f>H7/(B4+C4)*B4</f>
        <v>33151.075555555552</v>
      </c>
      <c r="C7" s="7">
        <f>H7/(B4+C4)*C4</f>
        <v>4164.1244444444437</v>
      </c>
      <c r="D7" s="7">
        <v>0</v>
      </c>
      <c r="E7" s="7">
        <v>0</v>
      </c>
      <c r="F7" s="7">
        <v>0</v>
      </c>
      <c r="G7" s="7">
        <v>0</v>
      </c>
      <c r="H7" s="7">
        <v>37315.199999999997</v>
      </c>
      <c r="I7" s="7"/>
      <c r="J7" s="5">
        <v>5310</v>
      </c>
    </row>
    <row r="8" spans="1:11" x14ac:dyDescent="0.25">
      <c r="A8" s="9" t="s">
        <v>12</v>
      </c>
      <c r="B8" s="7">
        <v>51130.93</v>
      </c>
      <c r="C8" s="7">
        <v>5010.28</v>
      </c>
      <c r="D8" s="7">
        <v>9513.7900000000009</v>
      </c>
      <c r="E8" s="7">
        <v>0</v>
      </c>
      <c r="F8" s="7">
        <v>0</v>
      </c>
      <c r="G8" s="7">
        <v>0</v>
      </c>
      <c r="H8" s="7">
        <f>SUM(B8:G8)</f>
        <v>65655</v>
      </c>
      <c r="I8" s="7"/>
      <c r="J8" s="5">
        <v>5335</v>
      </c>
    </row>
    <row r="9" spans="1:11" x14ac:dyDescent="0.25">
      <c r="A9" s="9" t="s">
        <v>14</v>
      </c>
      <c r="B9" s="7">
        <f>$H$9*B8/$H$8</f>
        <v>33253.989962683729</v>
      </c>
      <c r="C9" s="7">
        <f>$H$9*C8/$H$8</f>
        <v>3258.5325717767114</v>
      </c>
      <c r="D9" s="7">
        <f>$H$9*D8/$H$8</f>
        <v>6187.477465539564</v>
      </c>
      <c r="E9" s="7">
        <v>0</v>
      </c>
      <c r="F9" s="7">
        <v>0</v>
      </c>
      <c r="G9" s="7">
        <v>0</v>
      </c>
      <c r="H9" s="7">
        <v>42700</v>
      </c>
      <c r="I9" s="7"/>
      <c r="J9" s="5">
        <v>5330</v>
      </c>
    </row>
    <row r="10" spans="1:11" x14ac:dyDescent="0.25">
      <c r="A10" s="9" t="s">
        <v>15</v>
      </c>
      <c r="B10" s="7">
        <f t="shared" ref="B10:G10" si="0">$H$10*B4/$H$4</f>
        <v>285367.74671299133</v>
      </c>
      <c r="C10" s="7">
        <f t="shared" si="0"/>
        <v>35845.196266775667</v>
      </c>
      <c r="D10" s="7">
        <f t="shared" si="0"/>
        <v>3294.4917228694053</v>
      </c>
      <c r="E10" s="7">
        <f t="shared" si="0"/>
        <v>87909.428707677638</v>
      </c>
      <c r="F10" s="7">
        <f t="shared" si="0"/>
        <v>112.63219565365488</v>
      </c>
      <c r="G10" s="7">
        <f t="shared" si="0"/>
        <v>802.50439403229097</v>
      </c>
      <c r="H10" s="7">
        <f>413332</f>
        <v>413332</v>
      </c>
      <c r="I10" s="7"/>
      <c r="J10" s="5">
        <v>5315</v>
      </c>
    </row>
    <row r="11" spans="1:11" x14ac:dyDescent="0.25">
      <c r="A11" s="9" t="s">
        <v>17</v>
      </c>
      <c r="B11" s="7">
        <f t="shared" ref="B11:G11" si="1">$H$11*0.5*B4/$H$4+$H$11*0.5*B8/$H$8</f>
        <v>223193.47294441724</v>
      </c>
      <c r="C11" s="7">
        <f t="shared" si="1"/>
        <v>24767.589663196144</v>
      </c>
      <c r="D11" s="7">
        <f t="shared" si="1"/>
        <v>23224.36596381518</v>
      </c>
      <c r="E11" s="7">
        <f t="shared" si="1"/>
        <v>32310.222222222223</v>
      </c>
      <c r="F11" s="7">
        <f t="shared" si="1"/>
        <v>41.396825396825399</v>
      </c>
      <c r="G11" s="7">
        <f t="shared" si="1"/>
        <v>294.95238095238096</v>
      </c>
      <c r="H11" s="7">
        <v>303832</v>
      </c>
      <c r="I11" s="7"/>
      <c r="J11" s="5">
        <v>5320</v>
      </c>
    </row>
    <row r="12" spans="1:11" x14ac:dyDescent="0.25">
      <c r="A12" s="9"/>
      <c r="B12" s="7"/>
      <c r="C12" s="7"/>
      <c r="D12" s="7"/>
      <c r="E12" s="7"/>
      <c r="F12" s="7"/>
      <c r="G12" s="7"/>
      <c r="H12" s="7"/>
      <c r="I12" s="7"/>
      <c r="J12" s="7"/>
    </row>
    <row r="13" spans="1:11" x14ac:dyDescent="0.25">
      <c r="A13" s="9" t="s">
        <v>11</v>
      </c>
      <c r="B13" s="7">
        <f>SUM(B10:B12)</f>
        <v>508561.21965740854</v>
      </c>
      <c r="C13" s="7">
        <f t="shared" ref="C13:H13" si="2">SUM(C10:C12)</f>
        <v>60612.785929971811</v>
      </c>
      <c r="D13" s="7">
        <f t="shared" si="2"/>
        <v>26518.857686684587</v>
      </c>
      <c r="E13" s="7">
        <f t="shared" si="2"/>
        <v>120219.65092989986</v>
      </c>
      <c r="F13" s="7">
        <f t="shared" si="2"/>
        <v>154.02902105048028</v>
      </c>
      <c r="G13" s="7">
        <f t="shared" si="2"/>
        <v>1097.4567749846719</v>
      </c>
      <c r="H13" s="7">
        <f t="shared" si="2"/>
        <v>717164</v>
      </c>
      <c r="I13" s="7"/>
      <c r="J13" s="7"/>
    </row>
    <row r="14" spans="1:11" x14ac:dyDescent="0.25">
      <c r="A14" s="9"/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5">
      <c r="A15" s="9" t="s">
        <v>10</v>
      </c>
      <c r="B15" s="7">
        <f t="shared" ref="B15:G15" si="3">B13/B4</f>
        <v>25.090592513563003</v>
      </c>
      <c r="C15" s="7">
        <f t="shared" si="3"/>
        <v>23.807064387263082</v>
      </c>
      <c r="D15" s="7">
        <f t="shared" si="3"/>
        <v>113.32845165249823</v>
      </c>
      <c r="E15" s="7">
        <f t="shared" si="3"/>
        <v>19.253627631310035</v>
      </c>
      <c r="F15" s="7">
        <f t="shared" si="3"/>
        <v>19.253627631310035</v>
      </c>
      <c r="G15" s="7">
        <f t="shared" si="3"/>
        <v>19.253627631310035</v>
      </c>
      <c r="H15" s="7"/>
      <c r="I15" s="7"/>
      <c r="J15" s="7"/>
    </row>
    <row r="16" spans="1:11" x14ac:dyDescent="0.25">
      <c r="A16" s="9"/>
      <c r="B16" s="7"/>
      <c r="C16" s="7"/>
      <c r="D16" s="7"/>
      <c r="E16" s="7"/>
      <c r="F16" s="7"/>
      <c r="G16" s="7"/>
      <c r="H16" s="7"/>
      <c r="I16" s="7"/>
      <c r="J16" s="7"/>
    </row>
    <row r="17" spans="1:10" s="2" customFormat="1" x14ac:dyDescent="0.25">
      <c r="A17" s="8" t="s">
        <v>18</v>
      </c>
      <c r="B17" s="17">
        <f t="shared" ref="B17:G17" si="4">B15/$B$15</f>
        <v>1</v>
      </c>
      <c r="C17" s="17">
        <f t="shared" si="4"/>
        <v>0.94884424807401047</v>
      </c>
      <c r="D17" s="17">
        <f t="shared" si="4"/>
        <v>4.5167706418745297</v>
      </c>
      <c r="E17" s="17">
        <f t="shared" si="4"/>
        <v>0.76736440643648685</v>
      </c>
      <c r="F17" s="17">
        <f t="shared" si="4"/>
        <v>0.76736440643648685</v>
      </c>
      <c r="G17" s="17">
        <f t="shared" si="4"/>
        <v>0.76736440643648685</v>
      </c>
      <c r="H17" s="10"/>
      <c r="I17" s="10"/>
      <c r="J17" s="10"/>
    </row>
    <row r="18" spans="1:10" x14ac:dyDescent="0.25">
      <c r="A18" s="9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9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8" t="s">
        <v>19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9"/>
      <c r="B22" s="10" t="s">
        <v>0</v>
      </c>
      <c r="C22" s="10" t="s">
        <v>1</v>
      </c>
      <c r="D22" s="10" t="s">
        <v>2</v>
      </c>
      <c r="E22" s="10" t="s">
        <v>3</v>
      </c>
      <c r="F22" s="10" t="s">
        <v>4</v>
      </c>
      <c r="G22" s="10" t="s">
        <v>5</v>
      </c>
      <c r="H22" s="11" t="s">
        <v>8</v>
      </c>
      <c r="I22" s="7"/>
      <c r="J22" s="11" t="s">
        <v>16</v>
      </c>
    </row>
    <row r="23" spans="1:10" x14ac:dyDescent="0.25">
      <c r="A23" s="9" t="s">
        <v>9</v>
      </c>
      <c r="B23" s="7">
        <v>142</v>
      </c>
      <c r="C23" s="7">
        <v>20</v>
      </c>
      <c r="D23" s="7">
        <v>5</v>
      </c>
      <c r="E23" s="7">
        <v>20</v>
      </c>
      <c r="F23" s="7">
        <v>0</v>
      </c>
      <c r="G23" s="7">
        <v>0</v>
      </c>
      <c r="H23" s="11">
        <f>SUM(B23:G23)</f>
        <v>187</v>
      </c>
      <c r="I23" s="7"/>
      <c r="J23" s="7"/>
    </row>
    <row r="24" spans="1:10" x14ac:dyDescent="0.25">
      <c r="A24" s="9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9" t="s">
        <v>6</v>
      </c>
      <c r="B25" s="7">
        <f>B29*B23</f>
        <v>177500</v>
      </c>
      <c r="C25" s="7">
        <f t="shared" ref="C25:E25" si="5">C29*C23</f>
        <v>128000</v>
      </c>
      <c r="D25" s="7">
        <f t="shared" si="5"/>
        <v>170000</v>
      </c>
      <c r="E25" s="7">
        <f t="shared" si="5"/>
        <v>3000</v>
      </c>
      <c r="F25" s="7">
        <v>0</v>
      </c>
      <c r="G25" s="7">
        <v>0</v>
      </c>
      <c r="H25" s="7">
        <f>SUM(B25:G25)</f>
        <v>478500</v>
      </c>
      <c r="I25" s="7"/>
      <c r="J25" s="5">
        <v>1855</v>
      </c>
    </row>
    <row r="26" spans="1:10" x14ac:dyDescent="0.25">
      <c r="A26" s="9"/>
      <c r="B26" s="7"/>
      <c r="C26" s="7"/>
      <c r="D26" s="7"/>
      <c r="E26" s="7"/>
      <c r="F26" s="7"/>
      <c r="G26" s="7"/>
      <c r="H26" s="7"/>
      <c r="I26" s="7"/>
      <c r="J26" s="7"/>
    </row>
    <row r="27" spans="1:10" x14ac:dyDescent="0.25">
      <c r="A27" s="9" t="s">
        <v>11</v>
      </c>
      <c r="B27" s="7">
        <f>SUM(B26:B26)</f>
        <v>0</v>
      </c>
      <c r="C27" s="7">
        <f>SUM(C26:C26)</f>
        <v>0</v>
      </c>
      <c r="D27" s="7">
        <f>SUM(D26:D26)</f>
        <v>0</v>
      </c>
      <c r="E27" s="7">
        <f>SUM(E26:E26)</f>
        <v>0</v>
      </c>
      <c r="F27" s="7">
        <v>0</v>
      </c>
      <c r="G27" s="7">
        <f>SUM(G26:G26)</f>
        <v>0</v>
      </c>
      <c r="H27" s="7">
        <f>SUM(H26:H26)</f>
        <v>0</v>
      </c>
      <c r="I27" s="7"/>
      <c r="J27" s="7"/>
    </row>
    <row r="28" spans="1:10" x14ac:dyDescent="0.25">
      <c r="A28" s="9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A29" s="9" t="s">
        <v>10</v>
      </c>
      <c r="B29" s="7">
        <v>1250</v>
      </c>
      <c r="C29" s="7">
        <v>6400</v>
      </c>
      <c r="D29" s="7">
        <v>34000</v>
      </c>
      <c r="E29" s="7">
        <v>150</v>
      </c>
      <c r="F29" s="7" t="e">
        <f>F27/F23</f>
        <v>#DIV/0!</v>
      </c>
      <c r="G29" s="7" t="e">
        <f>G27/G23</f>
        <v>#DIV/0!</v>
      </c>
      <c r="H29" s="7"/>
      <c r="I29" s="7"/>
      <c r="J29" s="7"/>
    </row>
    <row r="30" spans="1:10" x14ac:dyDescent="0.25">
      <c r="A30" s="9"/>
      <c r="B30" s="7"/>
      <c r="C30" s="7"/>
      <c r="D30" s="7"/>
      <c r="E30" s="7"/>
      <c r="F30" s="7"/>
      <c r="G30" s="7"/>
      <c r="H30" s="7"/>
      <c r="I30" s="7"/>
      <c r="J30" s="7"/>
    </row>
    <row r="31" spans="1:10" s="4" customFormat="1" x14ac:dyDescent="0.25">
      <c r="A31" s="12" t="s">
        <v>18</v>
      </c>
      <c r="B31" s="16">
        <f>B29/$B$29</f>
        <v>1</v>
      </c>
      <c r="C31" s="16">
        <f>C29/$B$29</f>
        <v>5.12</v>
      </c>
      <c r="D31" s="16">
        <f>D29/$B$29</f>
        <v>27.2</v>
      </c>
      <c r="E31" s="16">
        <f>E29/$B$29</f>
        <v>0.12</v>
      </c>
      <c r="F31" s="16" t="e">
        <f t="shared" ref="B31:G31" si="6">F29/$B$15</f>
        <v>#DIV/0!</v>
      </c>
      <c r="G31" s="16" t="e">
        <f t="shared" si="6"/>
        <v>#DIV/0!</v>
      </c>
      <c r="H31" s="13"/>
      <c r="I31" s="13"/>
      <c r="J31" s="13"/>
    </row>
    <row r="32" spans="1:10" x14ac:dyDescent="0.25">
      <c r="A32" s="9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9"/>
      <c r="B33" s="7"/>
      <c r="C33" s="7"/>
      <c r="D33" s="7"/>
      <c r="E33" s="7"/>
      <c r="F33" s="7"/>
      <c r="G33" s="7"/>
      <c r="H33" s="7"/>
      <c r="I33" s="7"/>
      <c r="J33" s="7"/>
    </row>
    <row r="34" spans="1:10" ht="59.25" customHeight="1" x14ac:dyDescent="0.25">
      <c r="A34" s="14" t="s">
        <v>20</v>
      </c>
      <c r="B34" s="14"/>
      <c r="C34" s="14"/>
      <c r="D34" s="14"/>
      <c r="E34" s="14"/>
      <c r="F34" s="14"/>
      <c r="G34" s="14"/>
      <c r="H34" s="14"/>
      <c r="I34" s="7"/>
      <c r="J34" s="7"/>
    </row>
  </sheetData>
  <mergeCells count="1">
    <mergeCell ref="A34:H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Kittel, Ethan</dc:creator>
  <cp:lastModifiedBy>Manuela Ris-Schofield</cp:lastModifiedBy>
  <dcterms:created xsi:type="dcterms:W3CDTF">2017-04-06T18:54:34Z</dcterms:created>
  <dcterms:modified xsi:type="dcterms:W3CDTF">2018-03-16T20:28:25Z</dcterms:modified>
</cp:coreProperties>
</file>