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gulatory\OEB\IRM\2018 IRM\1576 Rate Rider Calculation Error\"/>
    </mc:Choice>
  </mc:AlternateContent>
  <bookViews>
    <workbookView xWindow="0" yWindow="0" windowWidth="34400" windowHeight="10060" xr2:uid="{387B1707-8F11-4690-86DF-0C3FE330E672}"/>
  </bookViews>
  <sheets>
    <sheet name="1576 Account Rate Rider" sheetId="1" r:id="rId1"/>
  </sheets>
  <externalReferences>
    <externalReference r:id="rId2"/>
    <externalReference r:id="rId3"/>
  </externalReferences>
  <definedNames>
    <definedName name="Table_3.__Inputs_for_Distribution_Rates_and_Adjustments_by_Rate_Class">'[1]Distribution Rates'!#REF!</definedName>
    <definedName name="Table_3_a.__Distribution_Rates_by_Rate_Class">'[1]Distribution Rates'!#REF!</definedName>
    <definedName name="Targets">'[2]LDC Targets'!$A$3:$D$83</definedName>
  </definedNames>
  <calcPr calcId="171027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E10" i="1"/>
  <c r="G31" i="1"/>
  <c r="I31" i="1" s="1"/>
  <c r="J31" i="1" s="1"/>
  <c r="E8" i="1"/>
  <c r="E6" i="1"/>
  <c r="F23" i="1"/>
  <c r="K22" i="1"/>
  <c r="G22" i="1"/>
  <c r="I22" i="1" s="1"/>
  <c r="J22" i="1" s="1"/>
  <c r="G11" i="1" s="1"/>
  <c r="K21" i="1"/>
  <c r="G21" i="1"/>
  <c r="I21" i="1" s="1"/>
  <c r="J21" i="1" s="1"/>
  <c r="G10" i="1" s="1"/>
  <c r="K20" i="1"/>
  <c r="L20" i="1" s="1"/>
  <c r="G20" i="1"/>
  <c r="I20" i="1" s="1"/>
  <c r="J20" i="1" s="1"/>
  <c r="G9" i="1" s="1"/>
  <c r="K19" i="1"/>
  <c r="G19" i="1"/>
  <c r="I19" i="1" s="1"/>
  <c r="J19" i="1" s="1"/>
  <c r="G8" i="1" s="1"/>
  <c r="K18" i="1"/>
  <c r="G18" i="1"/>
  <c r="I18" i="1" s="1"/>
  <c r="J18" i="1" s="1"/>
  <c r="G7" i="1" s="1"/>
  <c r="G17" i="1"/>
  <c r="K17" i="1" s="1"/>
  <c r="L17" i="1" s="1"/>
  <c r="E11" i="1"/>
  <c r="F10" i="1"/>
  <c r="F8" i="1"/>
  <c r="E7" i="1"/>
  <c r="F6" i="1"/>
  <c r="E9" i="1" l="1"/>
  <c r="K31" i="1"/>
  <c r="L31" i="1" s="1"/>
  <c r="F9" i="1"/>
  <c r="H9" i="1" s="1"/>
  <c r="I17" i="1"/>
  <c r="J17" i="1" s="1"/>
  <c r="L19" i="1"/>
  <c r="F34" i="1"/>
  <c r="K30" i="1"/>
  <c r="L30" i="1" s="1"/>
  <c r="H10" i="1"/>
  <c r="I10" i="1" s="1"/>
  <c r="K10" i="1" s="1"/>
  <c r="L21" i="1"/>
  <c r="G30" i="1"/>
  <c r="I30" i="1" s="1"/>
  <c r="J30" i="1" s="1"/>
  <c r="G32" i="1"/>
  <c r="I32" i="1" s="1"/>
  <c r="J32" i="1" s="1"/>
  <c r="I23" i="1"/>
  <c r="H8" i="1"/>
  <c r="I8" i="1" s="1"/>
  <c r="K8" i="1" s="1"/>
  <c r="L18" i="1"/>
  <c r="L22" i="1"/>
  <c r="K29" i="1"/>
  <c r="K33" i="1"/>
  <c r="F7" i="1"/>
  <c r="H7" i="1" s="1"/>
  <c r="I7" i="1" s="1"/>
  <c r="K7" i="1" s="1"/>
  <c r="F11" i="1"/>
  <c r="H11" i="1" s="1"/>
  <c r="I11" i="1" s="1"/>
  <c r="K11" i="1" s="1"/>
  <c r="G29" i="1"/>
  <c r="I29" i="1" s="1"/>
  <c r="J29" i="1" s="1"/>
  <c r="K32" i="1"/>
  <c r="G33" i="1"/>
  <c r="I33" i="1" s="1"/>
  <c r="J33" i="1" s="1"/>
  <c r="G28" i="1"/>
  <c r="L32" i="1" l="1"/>
  <c r="I9" i="1"/>
  <c r="K9" i="1" s="1"/>
  <c r="I28" i="1"/>
  <c r="K28" i="1"/>
  <c r="L28" i="1" s="1"/>
  <c r="J23" i="1"/>
  <c r="G6" i="1"/>
  <c r="L33" i="1"/>
  <c r="L29" i="1"/>
  <c r="F12" i="1"/>
  <c r="G12" i="1" l="1"/>
  <c r="H6" i="1"/>
  <c r="I34" i="1"/>
  <c r="J28" i="1"/>
  <c r="J34" i="1" s="1"/>
  <c r="I6" i="1" l="1"/>
  <c r="K6" i="1" s="1"/>
  <c r="K12" i="1" s="1"/>
  <c r="H12" i="1"/>
</calcChain>
</file>

<file path=xl/sharedStrings.xml><?xml version="1.0" encoding="utf-8"?>
<sst xmlns="http://schemas.openxmlformats.org/spreadsheetml/2006/main" count="143" uniqueCount="56">
  <si>
    <t>Table A</t>
  </si>
  <si>
    <t>Proposed 2018 IRM Account 1576 Rate Rider Allocation by Customer Class</t>
  </si>
  <si>
    <t>Customer Class</t>
  </si>
  <si>
    <t>Units of Measure</t>
  </si>
  <si>
    <t>Frequency of Allocator</t>
  </si>
  <si>
    <t>2016 Allocator</t>
  </si>
  <si>
    <t>Allocation of Account 1576 (2016)</t>
  </si>
  <si>
    <t>2017 Rider Shortfall (2012-2015)</t>
  </si>
  <si>
    <t>Total Allocation of Account 1576</t>
  </si>
  <si>
    <t>Proposed 1576 Rate Rider</t>
  </si>
  <si>
    <t>Verification</t>
  </si>
  <si>
    <t>Residential</t>
  </si>
  <si>
    <t># of customers</t>
  </si>
  <si>
    <t>Monthly</t>
  </si>
  <si>
    <t>GS &lt;50 kW</t>
  </si>
  <si>
    <t>kWh</t>
  </si>
  <si>
    <t>Annual</t>
  </si>
  <si>
    <t>GS &gt;50 kW</t>
  </si>
  <si>
    <t>kW</t>
  </si>
  <si>
    <t>USL</t>
  </si>
  <si>
    <t>Sentinel Lighting</t>
  </si>
  <si>
    <t>Street Lighting</t>
  </si>
  <si>
    <t>Total</t>
  </si>
  <si>
    <t>USL= Unmetered Scattered Load</t>
  </si>
  <si>
    <t>Table B</t>
  </si>
  <si>
    <t>2017 IRM Account 1576 (2012-2015) Rate Rider Allocation by Customer Class</t>
  </si>
  <si>
    <t>2013 Allocator</t>
  </si>
  <si>
    <t>Allocation of Account 1576</t>
  </si>
  <si>
    <t>Account 1576 Rate Adder</t>
  </si>
  <si>
    <t>Shortfall by Customer Class</t>
  </si>
  <si>
    <r>
      <t>Corrected 1576 Rider</t>
    </r>
    <r>
      <rPr>
        <sz val="9"/>
        <color theme="0"/>
        <rFont val="Arial"/>
        <family val="2"/>
      </rPr>
      <t xml:space="preserve"> </t>
    </r>
  </si>
  <si>
    <t>Corrected
vs
Submitted</t>
  </si>
  <si>
    <t>Table C</t>
  </si>
  <si>
    <t>2018 IRM Account 1576 (2016) Rate Rider Allocation by Customer Class</t>
  </si>
  <si>
    <t>Submitted IRM Tariff 1576 Rate Rider</t>
  </si>
  <si>
    <t>Corrected 
vs
Tariff</t>
  </si>
  <si>
    <t>Table D</t>
  </si>
  <si>
    <t>Summary of Revised Proposed 1576 Rate Riders</t>
  </si>
  <si>
    <t>Proposed 1576 Rate Rider Refund</t>
  </si>
  <si>
    <t>Monthly Billing Units</t>
  </si>
  <si>
    <t xml:space="preserve"> $/customers </t>
  </si>
  <si>
    <t xml:space="preserve"> $/kWh </t>
  </si>
  <si>
    <t xml:space="preserve"> $/kW </t>
  </si>
  <si>
    <t>Table E</t>
  </si>
  <si>
    <t>Billing Impacts With and Without 1576 Rate Rider</t>
  </si>
  <si>
    <t xml:space="preserve"> Without 1576 Rate Rider </t>
  </si>
  <si>
    <t xml:space="preserve"> With 1576 Rate Rider </t>
  </si>
  <si>
    <t>Consumption/ Demand</t>
  </si>
  <si>
    <t xml:space="preserve"> Billing Determinant </t>
  </si>
  <si>
    <t xml:space="preserve"> Impact ($) </t>
  </si>
  <si>
    <t>Impact (%)</t>
  </si>
  <si>
    <t xml:space="preserve"> kWh </t>
  </si>
  <si>
    <t xml:space="preserve"> kW </t>
  </si>
  <si>
    <t>Unmetered Scattered Loads</t>
  </si>
  <si>
    <t>Occurrences of Allocator</t>
  </si>
  <si>
    <t>Analysis of Account 1576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</si>
</sst>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&quot;$&quot;* #,##0.0000_-;\-&quot;$&quot;* #,##0.00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4" applyFont="1" applyBorder="1"/>
    <xf numFmtId="164" fontId="5" fillId="0" borderId="0" xfId="1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7" fillId="2" borderId="3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wrapText="1"/>
    </xf>
    <xf numFmtId="164" fontId="7" fillId="2" borderId="5" xfId="1" applyNumberFormat="1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4" fontId="7" fillId="2" borderId="7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8" xfId="0" applyFont="1" applyBorder="1" applyAlignment="1">
      <alignment vertical="center"/>
    </xf>
    <xf numFmtId="164" fontId="5" fillId="0" borderId="9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5" fontId="5" fillId="0" borderId="9" xfId="2" applyNumberFormat="1" applyFont="1" applyBorder="1" applyAlignment="1">
      <alignment horizontal="center" vertical="center"/>
    </xf>
    <xf numFmtId="166" fontId="5" fillId="0" borderId="9" xfId="2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5" fontId="5" fillId="0" borderId="11" xfId="2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64" fontId="5" fillId="0" borderId="13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4" fontId="5" fillId="3" borderId="15" xfId="1" applyNumberFormat="1" applyFont="1" applyFill="1" applyBorder="1" applyAlignment="1">
      <alignment vertical="center"/>
    </xf>
    <xf numFmtId="165" fontId="4" fillId="3" borderId="16" xfId="2" applyNumberFormat="1" applyFont="1" applyFill="1" applyBorder="1" applyAlignment="1">
      <alignment horizontal="right" vertical="center"/>
    </xf>
    <xf numFmtId="44" fontId="5" fillId="3" borderId="15" xfId="2" applyFont="1" applyFill="1" applyBorder="1" applyAlignment="1">
      <alignment vertical="center"/>
    </xf>
    <xf numFmtId="164" fontId="5" fillId="3" borderId="16" xfId="1" applyNumberFormat="1" applyFont="1" applyFill="1" applyBorder="1" applyAlignment="1">
      <alignment vertical="center"/>
    </xf>
    <xf numFmtId="165" fontId="5" fillId="0" borderId="0" xfId="0" applyNumberFormat="1" applyFont="1"/>
    <xf numFmtId="164" fontId="5" fillId="0" borderId="9" xfId="1" applyNumberFormat="1" applyFont="1" applyBorder="1" applyAlignment="1">
      <alignment horizontal="center" vertical="center" wrapText="1"/>
    </xf>
    <xf numFmtId="166" fontId="5" fillId="0" borderId="11" xfId="2" applyNumberFormat="1" applyFont="1" applyBorder="1" applyAlignment="1">
      <alignment horizontal="center" vertical="center"/>
    </xf>
    <xf numFmtId="44" fontId="5" fillId="3" borderId="16" xfId="2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8" fontId="11" fillId="0" borderId="5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right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eading 1" xfId="3" builtinId="16"/>
    <cellStyle name="Heading 2" xfId="4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ooledge\AppData\Local\Microsoft\Windows\Temporary%20Internet%20Files\Content.Outlook\H6W8J0UD\IRM%20Tables%20for%20Application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istribution Rates"/>
      <sheetName val="LRAMVA Claim"/>
      <sheetName val="Final Verified CDM Savings"/>
      <sheetName val="Forecast CDM Savings of LRAMVA"/>
      <sheetName val="RTSR Tables"/>
      <sheetName val="Bill Impact Summary"/>
      <sheetName val="1576 Rate Rider Calculatio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5">
          <cell r="D5">
            <v>750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EB327-21C5-4629-A5F9-B7EDCDD6DD1C}">
  <dimension ref="A1:L57"/>
  <sheetViews>
    <sheetView showGridLines="0" tabSelected="1" zoomScale="70" zoomScaleNormal="70" workbookViewId="0">
      <selection activeCell="I39" sqref="I39"/>
    </sheetView>
  </sheetViews>
  <sheetFormatPr defaultRowHeight="11.5" x14ac:dyDescent="0.25"/>
  <cols>
    <col min="1" max="1" width="8.81640625" style="2" customWidth="1"/>
    <col min="2" max="2" width="14.36328125" style="2" customWidth="1"/>
    <col min="3" max="3" width="13.1796875" style="2" bestFit="1" customWidth="1"/>
    <col min="4" max="4" width="16.7265625" style="2" bestFit="1" customWidth="1"/>
    <col min="5" max="5" width="12.453125" style="2" bestFit="1" customWidth="1"/>
    <col min="6" max="6" width="12.08984375" style="2" bestFit="1" customWidth="1"/>
    <col min="7" max="7" width="10.6328125" style="2" customWidth="1"/>
    <col min="8" max="8" width="10.1796875" style="2" customWidth="1"/>
    <col min="9" max="9" width="10.36328125" style="2" bestFit="1" customWidth="1"/>
    <col min="10" max="10" width="10.453125" style="2" customWidth="1"/>
    <col min="11" max="11" width="10.36328125" style="2" bestFit="1" customWidth="1"/>
    <col min="12" max="12" width="9.453125" style="2" bestFit="1" customWidth="1"/>
    <col min="13" max="16384" width="8.7265625" style="2"/>
  </cols>
  <sheetData>
    <row r="1" spans="1:12" ht="19.5" x14ac:dyDescent="0.45">
      <c r="A1" s="45" t="s">
        <v>55</v>
      </c>
      <c r="B1" s="45"/>
      <c r="C1" s="45"/>
      <c r="D1" s="45"/>
      <c r="E1" s="45"/>
    </row>
    <row r="4" spans="1:12" x14ac:dyDescent="0.25">
      <c r="A4" s="1" t="s">
        <v>0</v>
      </c>
      <c r="B4" s="3" t="s">
        <v>1</v>
      </c>
      <c r="D4" s="4"/>
      <c r="E4" s="5"/>
      <c r="I4" s="6"/>
    </row>
    <row r="5" spans="1:12" s="13" customFormat="1" ht="46" x14ac:dyDescent="0.25">
      <c r="A5" s="7"/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9" t="s">
        <v>7</v>
      </c>
      <c r="H5" s="12" t="s">
        <v>8</v>
      </c>
      <c r="I5" s="11" t="s">
        <v>9</v>
      </c>
      <c r="J5" s="11" t="s">
        <v>54</v>
      </c>
      <c r="K5" s="11" t="s">
        <v>10</v>
      </c>
      <c r="L5" s="2"/>
    </row>
    <row r="6" spans="1:12" x14ac:dyDescent="0.25">
      <c r="A6" s="1"/>
      <c r="B6" s="14" t="s">
        <v>11</v>
      </c>
      <c r="C6" s="15" t="s">
        <v>12</v>
      </c>
      <c r="D6" s="15" t="s">
        <v>13</v>
      </c>
      <c r="E6" s="16">
        <f t="shared" ref="E6:F11" si="0">E28</f>
        <v>31945</v>
      </c>
      <c r="F6" s="17">
        <f t="shared" si="0"/>
        <v>673706.80216254736</v>
      </c>
      <c r="G6" s="18">
        <f t="shared" ref="G6:G11" si="1">J17</f>
        <v>0</v>
      </c>
      <c r="H6" s="17">
        <f>SUM(F6:G6)</f>
        <v>673706.80216254736</v>
      </c>
      <c r="I6" s="18">
        <f>H6/E6/J6</f>
        <v>1.7574654410250623</v>
      </c>
      <c r="J6" s="19">
        <v>12</v>
      </c>
      <c r="K6" s="20">
        <f>I6*E6*J6</f>
        <v>673706.80216254736</v>
      </c>
    </row>
    <row r="7" spans="1:12" x14ac:dyDescent="0.25">
      <c r="A7" s="1"/>
      <c r="B7" s="21" t="s">
        <v>14</v>
      </c>
      <c r="C7" s="16" t="s">
        <v>15</v>
      </c>
      <c r="D7" s="16" t="s">
        <v>16</v>
      </c>
      <c r="E7" s="16">
        <f t="shared" si="0"/>
        <v>87282578</v>
      </c>
      <c r="F7" s="17">
        <f t="shared" si="0"/>
        <v>219452.47823620125</v>
      </c>
      <c r="G7" s="17">
        <f t="shared" si="1"/>
        <v>828110.28666666674</v>
      </c>
      <c r="H7" s="17">
        <f t="shared" ref="H7:H11" si="2">SUM(F7:G7)</f>
        <v>1047562.764902868</v>
      </c>
      <c r="I7" s="18">
        <f t="shared" ref="I7:I11" si="3">H7/E7/J7</f>
        <v>1.2001968650638023E-2</v>
      </c>
      <c r="J7" s="22">
        <v>1</v>
      </c>
      <c r="K7" s="20">
        <f t="shared" ref="K7:K11" si="4">I7*E7*J7</f>
        <v>1047562.764902868</v>
      </c>
    </row>
    <row r="8" spans="1:12" x14ac:dyDescent="0.25">
      <c r="A8" s="1"/>
      <c r="B8" s="21" t="s">
        <v>17</v>
      </c>
      <c r="C8" s="16" t="s">
        <v>18</v>
      </c>
      <c r="D8" s="16" t="s">
        <v>16</v>
      </c>
      <c r="E8" s="16">
        <f t="shared" si="0"/>
        <v>701463</v>
      </c>
      <c r="F8" s="17">
        <f t="shared" si="0"/>
        <v>692424.27192613971</v>
      </c>
      <c r="G8" s="17">
        <f t="shared" si="1"/>
        <v>2488827.2291666665</v>
      </c>
      <c r="H8" s="17">
        <f t="shared" si="2"/>
        <v>3181251.5010928065</v>
      </c>
      <c r="I8" s="18">
        <f t="shared" si="3"/>
        <v>4.5351665035686937</v>
      </c>
      <c r="J8" s="22">
        <v>1</v>
      </c>
      <c r="K8" s="20">
        <f t="shared" si="4"/>
        <v>3181251.5010928065</v>
      </c>
    </row>
    <row r="9" spans="1:12" x14ac:dyDescent="0.25">
      <c r="A9" s="1"/>
      <c r="B9" s="21" t="s">
        <v>19</v>
      </c>
      <c r="C9" s="16" t="s">
        <v>15</v>
      </c>
      <c r="D9" s="16" t="s">
        <v>16</v>
      </c>
      <c r="E9" s="16">
        <f t="shared" si="0"/>
        <v>275297</v>
      </c>
      <c r="F9" s="17">
        <f t="shared" si="0"/>
        <v>692.17259945039086</v>
      </c>
      <c r="G9" s="17">
        <f t="shared" si="1"/>
        <v>2932.8016666666667</v>
      </c>
      <c r="H9" s="17">
        <f t="shared" si="2"/>
        <v>3624.9742661170576</v>
      </c>
      <c r="I9" s="18">
        <f t="shared" si="3"/>
        <v>1.3167503700065957E-2</v>
      </c>
      <c r="J9" s="22">
        <v>1</v>
      </c>
      <c r="K9" s="20">
        <f t="shared" si="4"/>
        <v>3624.9742661170576</v>
      </c>
    </row>
    <row r="10" spans="1:12" x14ac:dyDescent="0.25">
      <c r="A10" s="1"/>
      <c r="B10" s="21" t="s">
        <v>20</v>
      </c>
      <c r="C10" s="16" t="s">
        <v>18</v>
      </c>
      <c r="D10" s="16" t="s">
        <v>16</v>
      </c>
      <c r="E10" s="16">
        <f t="shared" si="0"/>
        <v>798</v>
      </c>
      <c r="F10" s="17">
        <f t="shared" si="0"/>
        <v>722.61545147618608</v>
      </c>
      <c r="G10" s="17">
        <f t="shared" si="1"/>
        <v>2568.9583333333335</v>
      </c>
      <c r="H10" s="17">
        <f t="shared" si="2"/>
        <v>3291.5737848095196</v>
      </c>
      <c r="I10" s="18">
        <f t="shared" si="3"/>
        <v>4.1247791789592974</v>
      </c>
      <c r="J10" s="22">
        <v>1</v>
      </c>
      <c r="K10" s="20">
        <f t="shared" si="4"/>
        <v>3291.5737848095191</v>
      </c>
    </row>
    <row r="11" spans="1:12" x14ac:dyDescent="0.25">
      <c r="A11" s="1"/>
      <c r="B11" s="23" t="s">
        <v>21</v>
      </c>
      <c r="C11" s="16" t="s">
        <v>18</v>
      </c>
      <c r="D11" s="16" t="s">
        <v>16</v>
      </c>
      <c r="E11" s="16">
        <f t="shared" si="0"/>
        <v>7341.2</v>
      </c>
      <c r="F11" s="17">
        <f t="shared" si="0"/>
        <v>6746.805309148227</v>
      </c>
      <c r="G11" s="17">
        <f t="shared" si="1"/>
        <v>31308.667500000003</v>
      </c>
      <c r="H11" s="17">
        <f t="shared" si="2"/>
        <v>38055.472809148232</v>
      </c>
      <c r="I11" s="18">
        <f t="shared" si="3"/>
        <v>5.1838218287402924</v>
      </c>
      <c r="J11" s="22">
        <v>1</v>
      </c>
      <c r="K11" s="20">
        <f t="shared" si="4"/>
        <v>38055.472809148232</v>
      </c>
    </row>
    <row r="12" spans="1:12" x14ac:dyDescent="0.25">
      <c r="A12" s="1"/>
      <c r="B12" s="24" t="s">
        <v>22</v>
      </c>
      <c r="C12" s="25"/>
      <c r="D12" s="25"/>
      <c r="E12" s="25"/>
      <c r="F12" s="26">
        <f>SUM(F6:F11)</f>
        <v>1593745.1456849631</v>
      </c>
      <c r="G12" s="26">
        <f>SUM(G6:G11)</f>
        <v>3353747.9433333334</v>
      </c>
      <c r="H12" s="26">
        <f>SUM(H6:H11)</f>
        <v>4947493.0890182974</v>
      </c>
      <c r="I12" s="27"/>
      <c r="J12" s="28"/>
      <c r="K12" s="26">
        <f>SUM(K6:K11)</f>
        <v>4947493.0890182974</v>
      </c>
    </row>
    <row r="13" spans="1:12" x14ac:dyDescent="0.25">
      <c r="A13" s="1"/>
      <c r="B13" s="46" t="s">
        <v>23</v>
      </c>
      <c r="C13" s="46"/>
      <c r="H13" s="29"/>
    </row>
    <row r="14" spans="1:12" x14ac:dyDescent="0.25">
      <c r="A14" s="1"/>
    </row>
    <row r="15" spans="1:12" x14ac:dyDescent="0.25">
      <c r="A15" s="1" t="s">
        <v>24</v>
      </c>
      <c r="B15" s="3" t="s">
        <v>25</v>
      </c>
      <c r="D15" s="4"/>
      <c r="E15" s="5"/>
    </row>
    <row r="16" spans="1:12" s="13" customFormat="1" ht="46.5" customHeight="1" x14ac:dyDescent="0.25">
      <c r="A16" s="7"/>
      <c r="B16" s="8" t="s">
        <v>2</v>
      </c>
      <c r="C16" s="9" t="s">
        <v>3</v>
      </c>
      <c r="D16" s="9" t="s">
        <v>4</v>
      </c>
      <c r="E16" s="10" t="s">
        <v>26</v>
      </c>
      <c r="F16" s="11" t="s">
        <v>27</v>
      </c>
      <c r="G16" s="9" t="s">
        <v>28</v>
      </c>
      <c r="H16" s="11" t="s">
        <v>54</v>
      </c>
      <c r="I16" s="11" t="s">
        <v>10</v>
      </c>
      <c r="J16" s="11" t="s">
        <v>29</v>
      </c>
      <c r="K16" s="11" t="s">
        <v>30</v>
      </c>
      <c r="L16" s="12" t="s">
        <v>31</v>
      </c>
    </row>
    <row r="17" spans="1:12" x14ac:dyDescent="0.25">
      <c r="A17" s="1"/>
      <c r="B17" s="14" t="s">
        <v>11</v>
      </c>
      <c r="C17" s="30" t="s">
        <v>12</v>
      </c>
      <c r="D17" s="15" t="s">
        <v>13</v>
      </c>
      <c r="E17" s="16">
        <v>31620</v>
      </c>
      <c r="F17" s="17">
        <v>2723651.9</v>
      </c>
      <c r="G17" s="18">
        <f>F17/E17/12</f>
        <v>7.1780832279148221</v>
      </c>
      <c r="H17" s="19">
        <v>12</v>
      </c>
      <c r="I17" s="17">
        <f>G17*E17*H17</f>
        <v>2723651.9</v>
      </c>
      <c r="J17" s="17">
        <f>F17-I17</f>
        <v>0</v>
      </c>
      <c r="K17" s="18">
        <f>G17</f>
        <v>7.1780832279148221</v>
      </c>
      <c r="L17" s="31">
        <f t="shared" ref="L17:L22" si="5">K17-G17</f>
        <v>0</v>
      </c>
    </row>
    <row r="18" spans="1:12" x14ac:dyDescent="0.25">
      <c r="A18" s="1"/>
      <c r="B18" s="21" t="s">
        <v>14</v>
      </c>
      <c r="C18" s="16" t="s">
        <v>15</v>
      </c>
      <c r="D18" s="16" t="s">
        <v>16</v>
      </c>
      <c r="E18" s="16">
        <v>92196807</v>
      </c>
      <c r="F18" s="17">
        <v>903393.04</v>
      </c>
      <c r="G18" s="18">
        <f t="shared" ref="G18:G22" si="6">F18/E18/12</f>
        <v>8.1654404076415929E-4</v>
      </c>
      <c r="H18" s="22">
        <v>1</v>
      </c>
      <c r="I18" s="17">
        <f t="shared" ref="I18:I22" si="7">G18*E18*H18</f>
        <v>75282.753333333327</v>
      </c>
      <c r="J18" s="17">
        <f t="shared" ref="J18:J22" si="8">F18-I18</f>
        <v>828110.28666666674</v>
      </c>
      <c r="K18" s="18">
        <f>F18/E18</f>
        <v>9.798528489169912E-3</v>
      </c>
      <c r="L18" s="31">
        <f t="shared" si="5"/>
        <v>8.9819844484057519E-3</v>
      </c>
    </row>
    <row r="19" spans="1:12" x14ac:dyDescent="0.25">
      <c r="A19" s="1"/>
      <c r="B19" s="21" t="s">
        <v>17</v>
      </c>
      <c r="C19" s="16" t="s">
        <v>18</v>
      </c>
      <c r="D19" s="16" t="s">
        <v>16</v>
      </c>
      <c r="E19" s="16">
        <v>699724</v>
      </c>
      <c r="F19" s="17">
        <v>2715084.25</v>
      </c>
      <c r="G19" s="18">
        <f t="shared" si="6"/>
        <v>0.32335180847496059</v>
      </c>
      <c r="H19" s="22">
        <v>1</v>
      </c>
      <c r="I19" s="17">
        <f t="shared" si="7"/>
        <v>226257.02083333331</v>
      </c>
      <c r="J19" s="17">
        <f t="shared" si="8"/>
        <v>2488827.2291666665</v>
      </c>
      <c r="K19" s="18">
        <f>F19/E19</f>
        <v>3.8802217016995271</v>
      </c>
      <c r="L19" s="31">
        <f t="shared" si="5"/>
        <v>3.5568698932245666</v>
      </c>
    </row>
    <row r="20" spans="1:12" x14ac:dyDescent="0.25">
      <c r="A20" s="1"/>
      <c r="B20" s="21" t="s">
        <v>19</v>
      </c>
      <c r="C20" s="16" t="s">
        <v>15</v>
      </c>
      <c r="D20" s="16" t="s">
        <v>16</v>
      </c>
      <c r="E20" s="16">
        <v>326520</v>
      </c>
      <c r="F20" s="17">
        <v>3199.42</v>
      </c>
      <c r="G20" s="18">
        <f t="shared" si="6"/>
        <v>8.1654518355179877E-4</v>
      </c>
      <c r="H20" s="22">
        <v>1</v>
      </c>
      <c r="I20" s="17">
        <f t="shared" si="7"/>
        <v>266.61833333333334</v>
      </c>
      <c r="J20" s="17">
        <f t="shared" si="8"/>
        <v>2932.8016666666667</v>
      </c>
      <c r="K20" s="18">
        <f>F20/E20</f>
        <v>9.7985422026215848E-3</v>
      </c>
      <c r="L20" s="31">
        <f t="shared" si="5"/>
        <v>8.9819970190697859E-3</v>
      </c>
    </row>
    <row r="21" spans="1:12" x14ac:dyDescent="0.25">
      <c r="A21" s="1"/>
      <c r="B21" s="21" t="s">
        <v>20</v>
      </c>
      <c r="C21" s="16" t="s">
        <v>18</v>
      </c>
      <c r="D21" s="16" t="s">
        <v>16</v>
      </c>
      <c r="E21" s="16">
        <v>820</v>
      </c>
      <c r="F21" s="17">
        <v>2802.5</v>
      </c>
      <c r="G21" s="18">
        <f t="shared" si="6"/>
        <v>0.28480691056910568</v>
      </c>
      <c r="H21" s="22">
        <v>1</v>
      </c>
      <c r="I21" s="17">
        <f t="shared" si="7"/>
        <v>233.54166666666666</v>
      </c>
      <c r="J21" s="17">
        <f t="shared" si="8"/>
        <v>2568.9583333333335</v>
      </c>
      <c r="K21" s="18">
        <f>F21/E21</f>
        <v>3.4176829268292681</v>
      </c>
      <c r="L21" s="31">
        <f t="shared" si="5"/>
        <v>3.1328760162601625</v>
      </c>
    </row>
    <row r="22" spans="1:12" x14ac:dyDescent="0.25">
      <c r="A22" s="1"/>
      <c r="B22" s="23" t="s">
        <v>21</v>
      </c>
      <c r="C22" s="16" t="s">
        <v>18</v>
      </c>
      <c r="D22" s="16" t="s">
        <v>16</v>
      </c>
      <c r="E22" s="16">
        <v>14476</v>
      </c>
      <c r="F22" s="17">
        <v>34154.910000000003</v>
      </c>
      <c r="G22" s="18">
        <f t="shared" si="6"/>
        <v>0.19661802293451233</v>
      </c>
      <c r="H22" s="22">
        <v>1</v>
      </c>
      <c r="I22" s="17">
        <f t="shared" si="7"/>
        <v>2846.2425000000003</v>
      </c>
      <c r="J22" s="17">
        <f t="shared" si="8"/>
        <v>31308.667500000003</v>
      </c>
      <c r="K22" s="18">
        <f>F22/E22</f>
        <v>2.3594162752141479</v>
      </c>
      <c r="L22" s="31">
        <f t="shared" si="5"/>
        <v>2.1627982522796354</v>
      </c>
    </row>
    <row r="23" spans="1:12" x14ac:dyDescent="0.25">
      <c r="A23" s="1"/>
      <c r="B23" s="24" t="s">
        <v>22</v>
      </c>
      <c r="C23" s="25"/>
      <c r="D23" s="25"/>
      <c r="E23" s="25"/>
      <c r="F23" s="26">
        <f>SUM(F17:F22)</f>
        <v>6382286.0199999996</v>
      </c>
      <c r="G23" s="27"/>
      <c r="H23" s="28"/>
      <c r="I23" s="26">
        <f>SUM(I17:I22)</f>
        <v>3028538.0766666667</v>
      </c>
      <c r="J23" s="26">
        <f>SUM(J17:J22)</f>
        <v>3353747.9433333334</v>
      </c>
      <c r="K23" s="27"/>
      <c r="L23" s="32"/>
    </row>
    <row r="24" spans="1:12" x14ac:dyDescent="0.25">
      <c r="A24" s="1"/>
      <c r="B24" s="46" t="s">
        <v>23</v>
      </c>
      <c r="C24" s="46"/>
    </row>
    <row r="25" spans="1:12" x14ac:dyDescent="0.25">
      <c r="A25" s="1"/>
    </row>
    <row r="26" spans="1:12" x14ac:dyDescent="0.25">
      <c r="A26" s="1" t="s">
        <v>32</v>
      </c>
      <c r="B26" s="3" t="s">
        <v>33</v>
      </c>
      <c r="D26" s="4"/>
      <c r="E26" s="5"/>
      <c r="I26" s="6"/>
    </row>
    <row r="27" spans="1:12" ht="46" x14ac:dyDescent="0.25">
      <c r="A27" s="1"/>
      <c r="B27" s="33" t="s">
        <v>2</v>
      </c>
      <c r="C27" s="34" t="s">
        <v>3</v>
      </c>
      <c r="D27" s="34" t="s">
        <v>4</v>
      </c>
      <c r="E27" s="35" t="s">
        <v>5</v>
      </c>
      <c r="F27" s="36" t="s">
        <v>27</v>
      </c>
      <c r="G27" s="34" t="s">
        <v>34</v>
      </c>
      <c r="H27" s="11" t="s">
        <v>54</v>
      </c>
      <c r="I27" s="36" t="s">
        <v>10</v>
      </c>
      <c r="J27" s="36" t="s">
        <v>29</v>
      </c>
      <c r="K27" s="36" t="s">
        <v>30</v>
      </c>
      <c r="L27" s="37" t="s">
        <v>35</v>
      </c>
    </row>
    <row r="28" spans="1:12" x14ac:dyDescent="0.25">
      <c r="A28" s="1"/>
      <c r="B28" s="14" t="s">
        <v>11</v>
      </c>
      <c r="C28" s="15" t="s">
        <v>12</v>
      </c>
      <c r="D28" s="15" t="s">
        <v>13</v>
      </c>
      <c r="E28" s="16">
        <v>31945</v>
      </c>
      <c r="F28" s="17">
        <v>673706.80216254736</v>
      </c>
      <c r="G28" s="18">
        <f>F28/E28/12</f>
        <v>1.7574654410250623</v>
      </c>
      <c r="H28" s="19">
        <v>12</v>
      </c>
      <c r="I28" s="17">
        <f>G28*E28*H28</f>
        <v>673706.80216254736</v>
      </c>
      <c r="J28" s="17">
        <f>F28-I28</f>
        <v>0</v>
      </c>
      <c r="K28" s="18">
        <f>G28</f>
        <v>1.7574654410250623</v>
      </c>
      <c r="L28" s="31">
        <f t="shared" ref="L28:L33" si="9">K28-G28</f>
        <v>0</v>
      </c>
    </row>
    <row r="29" spans="1:12" x14ac:dyDescent="0.25">
      <c r="A29" s="1"/>
      <c r="B29" s="21" t="s">
        <v>14</v>
      </c>
      <c r="C29" s="16" t="s">
        <v>15</v>
      </c>
      <c r="D29" s="16" t="s">
        <v>16</v>
      </c>
      <c r="E29" s="16">
        <v>87282578</v>
      </c>
      <c r="F29" s="17">
        <v>219452.47823620125</v>
      </c>
      <c r="G29" s="18">
        <f t="shared" ref="G29:G33" si="10">F29/E29/12</f>
        <v>2.0952298773397181E-4</v>
      </c>
      <c r="H29" s="22">
        <v>1</v>
      </c>
      <c r="I29" s="17">
        <f t="shared" ref="I29:I33" si="11">G29*E29*H29</f>
        <v>18287.706519683437</v>
      </c>
      <c r="J29" s="17">
        <f t="shared" ref="J29:J33" si="12">F29-I29</f>
        <v>201164.7717165178</v>
      </c>
      <c r="K29" s="18">
        <f>F29/E29</f>
        <v>2.5142758528076616E-3</v>
      </c>
      <c r="L29" s="31">
        <f t="shared" si="9"/>
        <v>2.30475286507369E-3</v>
      </c>
    </row>
    <row r="30" spans="1:12" x14ac:dyDescent="0.25">
      <c r="A30" s="1"/>
      <c r="B30" s="21" t="s">
        <v>17</v>
      </c>
      <c r="C30" s="16" t="s">
        <v>18</v>
      </c>
      <c r="D30" s="16" t="s">
        <v>16</v>
      </c>
      <c r="E30" s="16">
        <v>701463</v>
      </c>
      <c r="F30" s="17">
        <v>692424.27192613971</v>
      </c>
      <c r="G30" s="18">
        <f t="shared" si="10"/>
        <v>8.225953850810612E-2</v>
      </c>
      <c r="H30" s="22">
        <v>1</v>
      </c>
      <c r="I30" s="17">
        <f t="shared" si="11"/>
        <v>57702.02266051164</v>
      </c>
      <c r="J30" s="17">
        <f t="shared" si="12"/>
        <v>634722.24926562805</v>
      </c>
      <c r="K30" s="18">
        <f>F30/E30</f>
        <v>0.98711446209727338</v>
      </c>
      <c r="L30" s="31">
        <f t="shared" si="9"/>
        <v>0.9048549235891673</v>
      </c>
    </row>
    <row r="31" spans="1:12" x14ac:dyDescent="0.25">
      <c r="A31" s="1"/>
      <c r="B31" s="21" t="s">
        <v>19</v>
      </c>
      <c r="C31" s="16" t="s">
        <v>15</v>
      </c>
      <c r="D31" s="16" t="s">
        <v>16</v>
      </c>
      <c r="E31" s="16">
        <v>275297</v>
      </c>
      <c r="F31" s="17">
        <v>692.17259945039086</v>
      </c>
      <c r="G31" s="18">
        <f t="shared" si="10"/>
        <v>2.0952298773397181E-4</v>
      </c>
      <c r="H31" s="22">
        <v>1</v>
      </c>
      <c r="I31" s="17">
        <f t="shared" si="11"/>
        <v>57.681049954199239</v>
      </c>
      <c r="J31" s="17">
        <f t="shared" si="12"/>
        <v>634.49154949619162</v>
      </c>
      <c r="K31" s="18">
        <f>F31/E31</f>
        <v>2.5142758528076616E-3</v>
      </c>
      <c r="L31" s="31">
        <f t="shared" si="9"/>
        <v>2.30475286507369E-3</v>
      </c>
    </row>
    <row r="32" spans="1:12" x14ac:dyDescent="0.25">
      <c r="A32" s="1"/>
      <c r="B32" s="21" t="s">
        <v>20</v>
      </c>
      <c r="C32" s="16" t="s">
        <v>18</v>
      </c>
      <c r="D32" s="16" t="s">
        <v>16</v>
      </c>
      <c r="E32" s="16">
        <v>798</v>
      </c>
      <c r="F32" s="17">
        <v>722.61545147618608</v>
      </c>
      <c r="G32" s="18">
        <f>F32/E32/12</f>
        <v>7.5461095601105477E-2</v>
      </c>
      <c r="H32" s="22">
        <v>1</v>
      </c>
      <c r="I32" s="17">
        <f t="shared" si="11"/>
        <v>60.217954289682169</v>
      </c>
      <c r="J32" s="17">
        <f t="shared" si="12"/>
        <v>662.39749718650387</v>
      </c>
      <c r="K32" s="18">
        <f>F32/E32</f>
        <v>0.90553314721326572</v>
      </c>
      <c r="L32" s="31">
        <f t="shared" si="9"/>
        <v>0.83007205161216024</v>
      </c>
    </row>
    <row r="33" spans="1:12" x14ac:dyDescent="0.25">
      <c r="A33" s="1"/>
      <c r="B33" s="23" t="s">
        <v>21</v>
      </c>
      <c r="C33" s="16" t="s">
        <v>18</v>
      </c>
      <c r="D33" s="16" t="s">
        <v>16</v>
      </c>
      <c r="E33" s="16">
        <v>7341.2</v>
      </c>
      <c r="F33" s="17">
        <v>6746.805309148227</v>
      </c>
      <c r="G33" s="18">
        <f t="shared" si="10"/>
        <v>7.6586086166069892E-2</v>
      </c>
      <c r="H33" s="22">
        <v>1</v>
      </c>
      <c r="I33" s="17">
        <f t="shared" si="11"/>
        <v>562.23377576235225</v>
      </c>
      <c r="J33" s="17">
        <f t="shared" si="12"/>
        <v>6184.5715333858752</v>
      </c>
      <c r="K33" s="18">
        <f>F33/E33</f>
        <v>0.91903303399283864</v>
      </c>
      <c r="L33" s="31">
        <f t="shared" si="9"/>
        <v>0.84244694782676877</v>
      </c>
    </row>
    <row r="34" spans="1:12" x14ac:dyDescent="0.25">
      <c r="A34" s="1"/>
      <c r="B34" s="24" t="s">
        <v>22</v>
      </c>
      <c r="C34" s="25"/>
      <c r="D34" s="25"/>
      <c r="E34" s="25"/>
      <c r="F34" s="26">
        <f>SUM(F28:F33)</f>
        <v>1593745.1456849631</v>
      </c>
      <c r="G34" s="27"/>
      <c r="H34" s="28"/>
      <c r="I34" s="26">
        <f>SUM(I28:I33)</f>
        <v>750376.66412274865</v>
      </c>
      <c r="J34" s="26">
        <f>SUM(J28:J33)</f>
        <v>843368.48156221444</v>
      </c>
      <c r="K34" s="27"/>
      <c r="L34" s="32"/>
    </row>
    <row r="35" spans="1:12" x14ac:dyDescent="0.25">
      <c r="A35" s="1"/>
      <c r="B35" s="46" t="s">
        <v>23</v>
      </c>
      <c r="C35" s="46"/>
    </row>
    <row r="36" spans="1:12" x14ac:dyDescent="0.25">
      <c r="A36" s="1"/>
    </row>
    <row r="37" spans="1:12" x14ac:dyDescent="0.25">
      <c r="A37" s="1" t="s">
        <v>36</v>
      </c>
      <c r="B37" s="3" t="s">
        <v>37</v>
      </c>
    </row>
    <row r="38" spans="1:12" ht="34.5" x14ac:dyDescent="0.25">
      <c r="B38" s="8" t="s">
        <v>2</v>
      </c>
      <c r="C38" s="12" t="s">
        <v>8</v>
      </c>
      <c r="D38" s="11" t="s">
        <v>38</v>
      </c>
      <c r="E38" s="11" t="s">
        <v>39</v>
      </c>
    </row>
    <row r="39" spans="1:12" x14ac:dyDescent="0.25">
      <c r="B39" s="14" t="s">
        <v>11</v>
      </c>
      <c r="C39" s="17">
        <v>673706.80216254736</v>
      </c>
      <c r="D39" s="18">
        <v>1.7574654410250623</v>
      </c>
      <c r="E39" s="20" t="s">
        <v>40</v>
      </c>
    </row>
    <row r="40" spans="1:12" x14ac:dyDescent="0.25">
      <c r="B40" s="21" t="s">
        <v>14</v>
      </c>
      <c r="C40" s="17">
        <v>1047562.764902868</v>
      </c>
      <c r="D40" s="18">
        <v>1.2001968650638023E-2</v>
      </c>
      <c r="E40" s="20" t="s">
        <v>41</v>
      </c>
    </row>
    <row r="41" spans="1:12" x14ac:dyDescent="0.25">
      <c r="B41" s="21" t="s">
        <v>17</v>
      </c>
      <c r="C41" s="17">
        <v>3181251.5010928065</v>
      </c>
      <c r="D41" s="18">
        <v>4.5351665035686937</v>
      </c>
      <c r="E41" s="20" t="s">
        <v>42</v>
      </c>
    </row>
    <row r="42" spans="1:12" x14ac:dyDescent="0.25">
      <c r="B42" s="21" t="s">
        <v>19</v>
      </c>
      <c r="C42" s="17">
        <v>3624.9742661170576</v>
      </c>
      <c r="D42" s="18">
        <v>1.3167503700065957E-2</v>
      </c>
      <c r="E42" s="20" t="s">
        <v>41</v>
      </c>
    </row>
    <row r="43" spans="1:12" x14ac:dyDescent="0.25">
      <c r="B43" s="21" t="s">
        <v>20</v>
      </c>
      <c r="C43" s="17">
        <v>3291.5737848095196</v>
      </c>
      <c r="D43" s="18">
        <v>4.1247791789592974</v>
      </c>
      <c r="E43" s="20" t="s">
        <v>42</v>
      </c>
    </row>
    <row r="44" spans="1:12" x14ac:dyDescent="0.25">
      <c r="B44" s="23" t="s">
        <v>21</v>
      </c>
      <c r="C44" s="17">
        <v>38055.472809148232</v>
      </c>
      <c r="D44" s="18">
        <v>5.1838218287402924</v>
      </c>
      <c r="E44" s="20" t="s">
        <v>42</v>
      </c>
    </row>
    <row r="45" spans="1:12" x14ac:dyDescent="0.25">
      <c r="B45" s="24" t="s">
        <v>22</v>
      </c>
      <c r="C45" s="26">
        <f>SUM(C39:C44)</f>
        <v>4947493.0890182974</v>
      </c>
      <c r="D45" s="27"/>
      <c r="E45" s="26"/>
    </row>
    <row r="48" spans="1:12" x14ac:dyDescent="0.25">
      <c r="A48" s="1" t="s">
        <v>43</v>
      </c>
      <c r="B48" s="3" t="s">
        <v>44</v>
      </c>
    </row>
    <row r="49" spans="2:8" ht="28" customHeight="1" x14ac:dyDescent="0.25">
      <c r="E49" s="47" t="s">
        <v>45</v>
      </c>
      <c r="F49" s="47"/>
      <c r="G49" s="47" t="s">
        <v>46</v>
      </c>
      <c r="H49" s="47"/>
    </row>
    <row r="50" spans="2:8" ht="28" x14ac:dyDescent="0.25">
      <c r="B50" s="44" t="s">
        <v>2</v>
      </c>
      <c r="C50" s="44" t="s">
        <v>47</v>
      </c>
      <c r="D50" s="44" t="s">
        <v>48</v>
      </c>
      <c r="E50" s="44" t="s">
        <v>49</v>
      </c>
      <c r="F50" s="44" t="s">
        <v>50</v>
      </c>
      <c r="G50" s="44" t="s">
        <v>49</v>
      </c>
      <c r="H50" s="44" t="s">
        <v>50</v>
      </c>
    </row>
    <row r="51" spans="2:8" ht="14" x14ac:dyDescent="0.25">
      <c r="B51" s="38" t="s">
        <v>11</v>
      </c>
      <c r="C51" s="39">
        <v>242</v>
      </c>
      <c r="D51" s="40" t="s">
        <v>51</v>
      </c>
      <c r="E51" s="41">
        <v>1.39</v>
      </c>
      <c r="F51" s="42">
        <v>2.6800000000000001E-2</v>
      </c>
      <c r="G51" s="41">
        <v>7.08</v>
      </c>
      <c r="H51" s="43">
        <v>0.1603</v>
      </c>
    </row>
    <row r="52" spans="2:8" ht="14" x14ac:dyDescent="0.25">
      <c r="B52" s="38" t="s">
        <v>11</v>
      </c>
      <c r="C52" s="39">
        <v>750</v>
      </c>
      <c r="D52" s="40" t="s">
        <v>51</v>
      </c>
      <c r="E52" s="41">
        <v>-2.91</v>
      </c>
      <c r="F52" s="42">
        <v>-2.6100000000000002E-2</v>
      </c>
      <c r="G52" s="41">
        <v>-2.79</v>
      </c>
      <c r="H52" s="43">
        <v>-2.69E-2</v>
      </c>
    </row>
    <row r="53" spans="2:8" ht="14" x14ac:dyDescent="0.25">
      <c r="B53" s="38" t="s">
        <v>14</v>
      </c>
      <c r="C53" s="39">
        <v>2000</v>
      </c>
      <c r="D53" s="40" t="s">
        <v>51</v>
      </c>
      <c r="E53" s="41">
        <v>0.35</v>
      </c>
      <c r="F53" s="42">
        <v>1.1999999999999999E-3</v>
      </c>
      <c r="G53" s="41">
        <v>-23.163728932251729</v>
      </c>
      <c r="H53" s="43">
        <v>-7.6257971580468292E-2</v>
      </c>
    </row>
    <row r="54" spans="2:8" ht="14" x14ac:dyDescent="0.25">
      <c r="B54" s="38" t="s">
        <v>17</v>
      </c>
      <c r="C54" s="39">
        <v>500</v>
      </c>
      <c r="D54" s="40" t="s">
        <v>52</v>
      </c>
      <c r="E54" s="41">
        <v>-853.58</v>
      </c>
      <c r="F54" s="42">
        <v>-2.1700000000000001E-2</v>
      </c>
      <c r="G54" s="41">
        <v>-3233.2455320294175</v>
      </c>
      <c r="H54" s="43">
        <v>-8.2428841859867791E-2</v>
      </c>
    </row>
    <row r="55" spans="2:8" ht="42" x14ac:dyDescent="0.25">
      <c r="B55" s="38" t="s">
        <v>53</v>
      </c>
      <c r="C55" s="39">
        <v>200</v>
      </c>
      <c r="D55" s="40" t="s">
        <v>51</v>
      </c>
      <c r="E55" s="41">
        <v>-1.2</v>
      </c>
      <c r="F55" s="42">
        <v>-4.0399999999999998E-2</v>
      </c>
      <c r="G55" s="41">
        <v>-3.998468840000001</v>
      </c>
      <c r="H55" s="43">
        <v>-0.13588968992353689</v>
      </c>
    </row>
    <row r="56" spans="2:8" ht="28" x14ac:dyDescent="0.25">
      <c r="B56" s="38" t="s">
        <v>20</v>
      </c>
      <c r="C56" s="39">
        <v>1</v>
      </c>
      <c r="D56" s="40" t="s">
        <v>52</v>
      </c>
      <c r="E56" s="41">
        <v>-2.09</v>
      </c>
      <c r="F56" s="42">
        <v>-2.9700000000000001E-2</v>
      </c>
      <c r="G56" s="41">
        <v>-6.4446159999999963</v>
      </c>
      <c r="H56" s="43">
        <v>-9.1856058846748467E-2</v>
      </c>
    </row>
    <row r="57" spans="2:8" ht="14" x14ac:dyDescent="0.25">
      <c r="B57" s="38" t="s">
        <v>21</v>
      </c>
      <c r="C57" s="39">
        <v>1000</v>
      </c>
      <c r="D57" s="40" t="s">
        <v>52</v>
      </c>
      <c r="E57" s="41">
        <v>9533.49</v>
      </c>
      <c r="F57" s="42">
        <v>0.1065</v>
      </c>
      <c r="G57" s="41">
        <v>3897.9589791750768</v>
      </c>
      <c r="H57" s="43">
        <v>4.3653380709531647E-2</v>
      </c>
    </row>
  </sheetData>
  <mergeCells count="6">
    <mergeCell ref="G49:H49"/>
    <mergeCell ref="A1:E1"/>
    <mergeCell ref="B13:C13"/>
    <mergeCell ref="B24:C24"/>
    <mergeCell ref="B35:C35"/>
    <mergeCell ref="E49:F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1576 Account Rate Rider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Reesor</dc:creator>
  <cp:lastModifiedBy>Michelle Reesor</cp:lastModifiedBy>
  <dcterms:created xsi:type="dcterms:W3CDTF">2018-03-19T13:35:29Z</dcterms:created>
  <dcterms:modified xsi:type="dcterms:W3CDTF">2018-03-19T17:18:27Z</dcterms:modified>
</cp:coreProperties>
</file>