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Regulatory\OEB\IRM\2018 IRM\1576 Rate Rider Calculation Error\"/>
    </mc:Choice>
  </mc:AlternateContent>
  <bookViews>
    <workbookView xWindow="0" yWindow="0" windowWidth="34400" windowHeight="10060" xr2:uid="{387B1707-8F11-4690-86DF-0C3FE330E672}"/>
  </bookViews>
  <sheets>
    <sheet name="1576 Account Rate Rider" sheetId="1" r:id="rId1"/>
  </sheets>
  <externalReferences>
    <externalReference r:id="rId2"/>
    <externalReference r:id="rId3"/>
  </externalReferences>
  <definedNames>
    <definedName name="Table_3.__Inputs_for_Distribution_Rates_and_Adjustments_by_Rate_Class">'[1]Distribution Rates'!#REF!</definedName>
    <definedName name="Table_3_a.__Distribution_Rates_by_Rate_Class">'[1]Distribution Rates'!#REF!</definedName>
    <definedName name="Targets">'[2]LDC Targets'!$A$3:$D$83</definedName>
  </definedNames>
  <calcPr calcId="171027" iterate="1" iterateCount="10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E10" i="1"/>
  <c r="G31" i="1"/>
  <c r="I31" i="1" s="1"/>
  <c r="J31" i="1" s="1"/>
  <c r="E8" i="1"/>
  <c r="E6" i="1"/>
  <c r="F23" i="1"/>
  <c r="K22" i="1"/>
  <c r="G22" i="1"/>
  <c r="I22" i="1" s="1"/>
  <c r="J22" i="1" s="1"/>
  <c r="G11" i="1" s="1"/>
  <c r="K21" i="1"/>
  <c r="G21" i="1"/>
  <c r="I21" i="1" s="1"/>
  <c r="J21" i="1" s="1"/>
  <c r="G10" i="1" s="1"/>
  <c r="K20" i="1"/>
  <c r="L20" i="1" s="1"/>
  <c r="G20" i="1"/>
  <c r="I20" i="1" s="1"/>
  <c r="J20" i="1" s="1"/>
  <c r="G9" i="1" s="1"/>
  <c r="K19" i="1"/>
  <c r="G19" i="1"/>
  <c r="I19" i="1" s="1"/>
  <c r="J19" i="1" s="1"/>
  <c r="G8" i="1" s="1"/>
  <c r="K18" i="1"/>
  <c r="G18" i="1"/>
  <c r="I18" i="1" s="1"/>
  <c r="J18" i="1" s="1"/>
  <c r="G7" i="1" s="1"/>
  <c r="G17" i="1"/>
  <c r="K17" i="1" s="1"/>
  <c r="L17" i="1" s="1"/>
  <c r="E11" i="1"/>
  <c r="F10" i="1"/>
  <c r="F8" i="1"/>
  <c r="E7" i="1"/>
  <c r="F6" i="1"/>
  <c r="E9" i="1" l="1"/>
  <c r="K31" i="1"/>
  <c r="L31" i="1" s="1"/>
  <c r="F9" i="1"/>
  <c r="H9" i="1" s="1"/>
  <c r="I17" i="1"/>
  <c r="J17" i="1" s="1"/>
  <c r="L19" i="1"/>
  <c r="F34" i="1"/>
  <c r="K30" i="1"/>
  <c r="L30" i="1" s="1"/>
  <c r="H10" i="1"/>
  <c r="I10" i="1" s="1"/>
  <c r="K10" i="1" s="1"/>
  <c r="L21" i="1"/>
  <c r="G30" i="1"/>
  <c r="I30" i="1" s="1"/>
  <c r="J30" i="1" s="1"/>
  <c r="G32" i="1"/>
  <c r="I32" i="1" s="1"/>
  <c r="J32" i="1" s="1"/>
  <c r="I23" i="1"/>
  <c r="H8" i="1"/>
  <c r="I8" i="1" s="1"/>
  <c r="K8" i="1" s="1"/>
  <c r="L18" i="1"/>
  <c r="L22" i="1"/>
  <c r="K29" i="1"/>
  <c r="K33" i="1"/>
  <c r="F7" i="1"/>
  <c r="H7" i="1" s="1"/>
  <c r="I7" i="1" s="1"/>
  <c r="K7" i="1" s="1"/>
  <c r="F11" i="1"/>
  <c r="H11" i="1" s="1"/>
  <c r="I11" i="1" s="1"/>
  <c r="K11" i="1" s="1"/>
  <c r="G29" i="1"/>
  <c r="I29" i="1" s="1"/>
  <c r="J29" i="1" s="1"/>
  <c r="K32" i="1"/>
  <c r="G33" i="1"/>
  <c r="I33" i="1" s="1"/>
  <c r="J33" i="1" s="1"/>
  <c r="G28" i="1"/>
  <c r="L32" i="1" l="1"/>
  <c r="I9" i="1"/>
  <c r="K9" i="1" s="1"/>
  <c r="I28" i="1"/>
  <c r="K28" i="1"/>
  <c r="L28" i="1" s="1"/>
  <c r="J23" i="1"/>
  <c r="G6" i="1"/>
  <c r="L33" i="1"/>
  <c r="L29" i="1"/>
  <c r="F12" i="1"/>
  <c r="G12" i="1" l="1"/>
  <c r="H6" i="1"/>
  <c r="I34" i="1"/>
  <c r="J28" i="1"/>
  <c r="J34" i="1" s="1"/>
  <c r="I6" i="1" l="1"/>
  <c r="K6" i="1" s="1"/>
  <c r="K12" i="1" s="1"/>
  <c r="H12" i="1"/>
</calcChain>
</file>

<file path=xl/sharedStrings.xml><?xml version="1.0" encoding="utf-8"?>
<sst xmlns="http://schemas.openxmlformats.org/spreadsheetml/2006/main" count="143" uniqueCount="56">
  <si>
    <t>Table A</t>
  </si>
  <si>
    <t>Proposed 2018 IRM Account 1576 Rate Rider Allocation by Customer Class</t>
  </si>
  <si>
    <t>Customer Class</t>
  </si>
  <si>
    <t>Units of Measure</t>
  </si>
  <si>
    <t>Frequency of Allocator</t>
  </si>
  <si>
    <t>2016 Allocator</t>
  </si>
  <si>
    <t>Allocation of Account 1576 (2016)</t>
  </si>
  <si>
    <t>2017 Rider Shortfall (2012-2015)</t>
  </si>
  <si>
    <t>Total Allocation of Account 1576</t>
  </si>
  <si>
    <t>Proposed 1576 Rate Rider</t>
  </si>
  <si>
    <t>Verification</t>
  </si>
  <si>
    <t>Residential</t>
  </si>
  <si>
    <t># of customers</t>
  </si>
  <si>
    <t>Monthly</t>
  </si>
  <si>
    <t>GS &lt;50 kW</t>
  </si>
  <si>
    <t>kWh</t>
  </si>
  <si>
    <t>Annual</t>
  </si>
  <si>
    <t>GS &gt;50 kW</t>
  </si>
  <si>
    <t>kW</t>
  </si>
  <si>
    <t>USL</t>
  </si>
  <si>
    <t>Sentinel Lighting</t>
  </si>
  <si>
    <t>Street Lighting</t>
  </si>
  <si>
    <t>Total</t>
  </si>
  <si>
    <t>USL= Unmetered Scattered Load</t>
  </si>
  <si>
    <t>Table B</t>
  </si>
  <si>
    <t>2017 IRM Account 1576 (2012-2015) Rate Rider Allocation by Customer Class</t>
  </si>
  <si>
    <t>2013 Allocator</t>
  </si>
  <si>
    <t>Allocation of Account 1576</t>
  </si>
  <si>
    <t>Account 1576 Rate Adder</t>
  </si>
  <si>
    <t>Shortfall by Customer Class</t>
  </si>
  <si>
    <r>
      <t>Corrected 1576 Rider</t>
    </r>
    <r>
      <rPr>
        <sz val="9"/>
        <color theme="0"/>
        <rFont val="Arial"/>
        <family val="2"/>
      </rPr>
      <t xml:space="preserve"> </t>
    </r>
  </si>
  <si>
    <t>Corrected
vs
Submitted</t>
  </si>
  <si>
    <t>Table C</t>
  </si>
  <si>
    <t>2018 IRM Account 1576 (2016) Rate Rider Allocation by Customer Class</t>
  </si>
  <si>
    <t>Submitted IRM Tariff 1576 Rate Rider</t>
  </si>
  <si>
    <t>Corrected 
vs
Tariff</t>
  </si>
  <si>
    <t>Table D</t>
  </si>
  <si>
    <t>Summary of Revised Proposed 1576 Rate Riders</t>
  </si>
  <si>
    <t>Proposed 1576 Rate Rider Refund</t>
  </si>
  <si>
    <t>Monthly Billing Units</t>
  </si>
  <si>
    <t xml:space="preserve"> $/customers </t>
  </si>
  <si>
    <t xml:space="preserve"> $/kWh </t>
  </si>
  <si>
    <t xml:space="preserve"> $/kW </t>
  </si>
  <si>
    <t>Table E</t>
  </si>
  <si>
    <t>Billing Impacts With and Without 1576 Rate Rider</t>
  </si>
  <si>
    <t xml:space="preserve"> Without 1576 Rate Rider </t>
  </si>
  <si>
    <t xml:space="preserve"> With 1576 Rate Rider </t>
  </si>
  <si>
    <t>Consumption/ Demand</t>
  </si>
  <si>
    <t xml:space="preserve"> Billing Determinant </t>
  </si>
  <si>
    <t xml:space="preserve"> Impact ($) </t>
  </si>
  <si>
    <t>Impact (%)</t>
  </si>
  <si>
    <t xml:space="preserve"> kWh </t>
  </si>
  <si>
    <t xml:space="preserve"> kW </t>
  </si>
  <si>
    <t>Unmetered Scattered Loads</t>
  </si>
  <si>
    <t>Occurrences of Allocator</t>
  </si>
  <si>
    <t>Analysis of Account 1576 Rate Rider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</si>
</sst>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_-&quot;$&quot;* #,##0.0000_-;\-&quot;$&quot;* #,##0.00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3"/>
      <name val="Arial"/>
      <family val="2"/>
    </font>
    <font>
      <b/>
      <sz val="9"/>
      <color theme="0"/>
      <name val="Arial"/>
      <family val="2"/>
    </font>
    <font>
      <sz val="8"/>
      <color theme="1"/>
      <name val="Arial"/>
      <family val="2"/>
    </font>
    <font>
      <sz val="9"/>
      <color theme="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4" applyFont="1" applyBorder="1"/>
    <xf numFmtId="164" fontId="5" fillId="0" borderId="0" xfId="1" applyNumberFormat="1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4" fillId="0" borderId="0" xfId="0" applyFont="1" applyAlignment="1"/>
    <xf numFmtId="0" fontId="7" fillId="2" borderId="3" xfId="0" applyFont="1" applyFill="1" applyBorder="1" applyAlignment="1">
      <alignment horizontal="center" wrapText="1"/>
    </xf>
    <xf numFmtId="164" fontId="7" fillId="2" borderId="4" xfId="0" applyNumberFormat="1" applyFont="1" applyFill="1" applyBorder="1" applyAlignment="1">
      <alignment horizontal="center" wrapText="1"/>
    </xf>
    <xf numFmtId="164" fontId="7" fillId="2" borderId="5" xfId="1" applyNumberFormat="1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164" fontId="7" fillId="2" borderId="7" xfId="0" applyNumberFormat="1" applyFont="1" applyFill="1" applyBorder="1" applyAlignment="1">
      <alignment horizontal="center" wrapText="1"/>
    </xf>
    <xf numFmtId="0" fontId="5" fillId="0" borderId="0" xfId="0" applyFont="1" applyAlignment="1"/>
    <xf numFmtId="0" fontId="5" fillId="0" borderId="8" xfId="0" applyFont="1" applyBorder="1" applyAlignment="1">
      <alignment vertical="center"/>
    </xf>
    <xf numFmtId="164" fontId="5" fillId="0" borderId="9" xfId="1" applyNumberFormat="1" applyFont="1" applyBorder="1" applyAlignment="1">
      <alignment horizontal="center" vertical="center"/>
    </xf>
    <xf numFmtId="164" fontId="5" fillId="0" borderId="10" xfId="1" applyNumberFormat="1" applyFont="1" applyBorder="1" applyAlignment="1">
      <alignment horizontal="center" vertical="center"/>
    </xf>
    <xf numFmtId="165" fontId="5" fillId="0" borderId="9" xfId="2" applyNumberFormat="1" applyFont="1" applyBorder="1" applyAlignment="1">
      <alignment horizontal="center" vertical="center"/>
    </xf>
    <xf numFmtId="166" fontId="5" fillId="0" borderId="9" xfId="2" applyNumberFormat="1" applyFont="1" applyBorder="1" applyAlignment="1">
      <alignment horizontal="center" vertical="center"/>
    </xf>
    <xf numFmtId="164" fontId="5" fillId="0" borderId="11" xfId="1" applyNumberFormat="1" applyFont="1" applyBorder="1" applyAlignment="1">
      <alignment horizontal="center" vertical="center"/>
    </xf>
    <xf numFmtId="165" fontId="5" fillId="0" borderId="11" xfId="2" applyNumberFormat="1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164" fontId="5" fillId="0" borderId="13" xfId="1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164" fontId="5" fillId="3" borderId="15" xfId="1" applyNumberFormat="1" applyFont="1" applyFill="1" applyBorder="1" applyAlignment="1">
      <alignment vertical="center"/>
    </xf>
    <xf numFmtId="165" fontId="4" fillId="3" borderId="16" xfId="2" applyNumberFormat="1" applyFont="1" applyFill="1" applyBorder="1" applyAlignment="1">
      <alignment horizontal="right" vertical="center"/>
    </xf>
    <xf numFmtId="44" fontId="5" fillId="3" borderId="15" xfId="2" applyFont="1" applyFill="1" applyBorder="1" applyAlignment="1">
      <alignment vertical="center"/>
    </xf>
    <xf numFmtId="164" fontId="5" fillId="3" borderId="16" xfId="1" applyNumberFormat="1" applyFont="1" applyFill="1" applyBorder="1" applyAlignment="1">
      <alignment vertical="center"/>
    </xf>
    <xf numFmtId="165" fontId="5" fillId="0" borderId="0" xfId="0" applyNumberFormat="1" applyFont="1"/>
    <xf numFmtId="164" fontId="5" fillId="0" borderId="9" xfId="1" applyNumberFormat="1" applyFont="1" applyBorder="1" applyAlignment="1">
      <alignment horizontal="center" vertical="center" wrapText="1"/>
    </xf>
    <xf numFmtId="166" fontId="5" fillId="0" borderId="11" xfId="2" applyNumberFormat="1" applyFont="1" applyBorder="1" applyAlignment="1">
      <alignment horizontal="center" vertical="center"/>
    </xf>
    <xf numFmtId="44" fontId="5" fillId="3" borderId="16" xfId="2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164" fontId="7" fillId="2" borderId="5" xfId="1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8" fontId="11" fillId="0" borderId="5" xfId="0" applyNumberFormat="1" applyFont="1" applyBorder="1" applyAlignment="1">
      <alignment horizontal="center" vertical="center" wrapText="1"/>
    </xf>
    <xf numFmtId="10" fontId="11" fillId="0" borderId="5" xfId="0" applyNumberFormat="1" applyFont="1" applyBorder="1" applyAlignment="1">
      <alignment horizontal="right" vertical="center" wrapText="1"/>
    </xf>
    <xf numFmtId="10" fontId="11" fillId="0" borderId="5" xfId="0" applyNumberFormat="1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2" fillId="0" borderId="0" xfId="3" applyBorder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center" vertical="center" wrapText="1"/>
    </xf>
  </cellXfs>
  <cellStyles count="5">
    <cellStyle name="Comma" xfId="1" builtinId="3"/>
    <cellStyle name="Currency" xfId="2" builtinId="4"/>
    <cellStyle name="Heading 1" xfId="3" builtinId="16"/>
    <cellStyle name="Heading 2" xfId="4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cooledge\AppData\Local\Microsoft\Windows\Temporary%20Internet%20Files\Content.Outlook\H6W8J0UD\IRM%20Tables%20for%20Application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S\Portfolio%20of%20Programs%20-%20Consolidated%20View\Reports\LDC%20Quarterly%20Report%20Template\Results%20by%20LD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istribution Rates"/>
      <sheetName val="LRAMVA Claim"/>
      <sheetName val="Final Verified CDM Savings"/>
      <sheetName val="Forecast CDM Savings of LRAMVA"/>
      <sheetName val="RTSR Tables"/>
      <sheetName val="Bill Impact Summary"/>
      <sheetName val="1576 Rate Rider Calculation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>
        <row r="5">
          <cell r="D5">
            <v>750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3"/>
      <sheetName val="C6"/>
      <sheetName val="B17"/>
      <sheetName val="LDC Targets"/>
      <sheetName val="Notes"/>
      <sheetName val="All Programs"/>
      <sheetName val="Savings Calculatio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 t="str">
            <v xml:space="preserve">Algoma Power Inc.   </v>
          </cell>
          <cell r="B3">
            <v>1</v>
          </cell>
          <cell r="C3">
            <v>1.28</v>
          </cell>
          <cell r="D3">
            <v>7.37</v>
          </cell>
        </row>
        <row r="4">
          <cell r="A4" t="str">
            <v xml:space="preserve">Atikokan Hydro Inc.   </v>
          </cell>
          <cell r="B4">
            <v>2</v>
          </cell>
          <cell r="C4">
            <v>0.2</v>
          </cell>
          <cell r="D4">
            <v>1.1599999999999999</v>
          </cell>
        </row>
        <row r="5">
          <cell r="A5" t="str">
            <v xml:space="preserve">Attawapiskat Power Corporation   </v>
          </cell>
          <cell r="B5">
            <v>3</v>
          </cell>
          <cell r="C5">
            <v>7.0000000000000007E-2</v>
          </cell>
          <cell r="D5">
            <v>0.28999999999999998</v>
          </cell>
        </row>
        <row r="6">
          <cell r="A6" t="str">
            <v xml:space="preserve">Bluewater Power Distribution Corporation  </v>
          </cell>
          <cell r="B6">
            <v>4</v>
          </cell>
          <cell r="C6">
            <v>10.65</v>
          </cell>
          <cell r="D6">
            <v>53.73</v>
          </cell>
        </row>
        <row r="7">
          <cell r="A7" t="str">
            <v xml:space="preserve">Brant County Power Inc.  </v>
          </cell>
          <cell r="B7">
            <v>5</v>
          </cell>
          <cell r="C7">
            <v>3.3</v>
          </cell>
          <cell r="D7">
            <v>9.85</v>
          </cell>
        </row>
        <row r="8">
          <cell r="A8" t="str">
            <v xml:space="preserve">Brantford Power Inc.   </v>
          </cell>
          <cell r="B8">
            <v>6</v>
          </cell>
          <cell r="C8">
            <v>11.38</v>
          </cell>
          <cell r="D8">
            <v>48.92</v>
          </cell>
        </row>
        <row r="9">
          <cell r="A9" t="str">
            <v xml:space="preserve">Burlington Hydro Inc.   </v>
          </cell>
          <cell r="B9">
            <v>7</v>
          </cell>
          <cell r="C9">
            <v>21.95</v>
          </cell>
          <cell r="D9">
            <v>82.37</v>
          </cell>
        </row>
        <row r="10">
          <cell r="A10" t="str">
            <v xml:space="preserve">COLLUS Power Corporation   </v>
          </cell>
          <cell r="B10">
            <v>8</v>
          </cell>
          <cell r="C10">
            <v>3.14</v>
          </cell>
          <cell r="D10">
            <v>14.97</v>
          </cell>
        </row>
        <row r="11">
          <cell r="A11" t="str">
            <v>Cambridge and North Dumfries Hydro Inc.</v>
          </cell>
          <cell r="B11">
            <v>9</v>
          </cell>
          <cell r="C11">
            <v>17.68</v>
          </cell>
          <cell r="D11">
            <v>73.66</v>
          </cell>
        </row>
        <row r="12">
          <cell r="A12" t="str">
            <v xml:space="preserve">Canadian Niagara Power Inc.  </v>
          </cell>
          <cell r="B12">
            <v>10</v>
          </cell>
          <cell r="C12">
            <v>4.07</v>
          </cell>
          <cell r="D12">
            <v>15.81</v>
          </cell>
        </row>
        <row r="13">
          <cell r="A13" t="str">
            <v xml:space="preserve">Centre Wellington Hydro Ltd.  </v>
          </cell>
          <cell r="B13">
            <v>11</v>
          </cell>
          <cell r="C13">
            <v>1.64</v>
          </cell>
          <cell r="D13">
            <v>7.81</v>
          </cell>
        </row>
        <row r="14">
          <cell r="A14" t="str">
            <v xml:space="preserve">Chapleau Public Utilities Corporation  </v>
          </cell>
          <cell r="B14">
            <v>12</v>
          </cell>
          <cell r="C14">
            <v>0.17</v>
          </cell>
          <cell r="D14">
            <v>1.21</v>
          </cell>
        </row>
        <row r="15">
          <cell r="A15" t="str">
            <v xml:space="preserve">Chatham-Kent Hydro Inc.   </v>
          </cell>
          <cell r="B15">
            <v>13</v>
          </cell>
          <cell r="C15">
            <v>9.67</v>
          </cell>
          <cell r="D15">
            <v>37.28</v>
          </cell>
        </row>
        <row r="16">
          <cell r="A16" t="str">
            <v xml:space="preserve">Clinton Power Corporation   </v>
          </cell>
          <cell r="B16">
            <v>14</v>
          </cell>
          <cell r="C16">
            <v>0.32</v>
          </cell>
          <cell r="D16">
            <v>1.38</v>
          </cell>
        </row>
        <row r="17">
          <cell r="A17" t="str">
            <v xml:space="preserve">Cooperative Hydro Embrun Inc.  </v>
          </cell>
          <cell r="B17">
            <v>15</v>
          </cell>
          <cell r="C17">
            <v>0.34</v>
          </cell>
          <cell r="D17">
            <v>1.1200000000000001</v>
          </cell>
        </row>
        <row r="18">
          <cell r="A18" t="str">
            <v xml:space="preserve">E.L.K. Energy Inc.   </v>
          </cell>
          <cell r="B18">
            <v>16</v>
          </cell>
          <cell r="C18">
            <v>2.69</v>
          </cell>
          <cell r="D18">
            <v>8.25</v>
          </cell>
        </row>
        <row r="19">
          <cell r="A19" t="str">
            <v xml:space="preserve">ENWIN Utilities Ltd.   </v>
          </cell>
          <cell r="B19">
            <v>17</v>
          </cell>
          <cell r="C19">
            <v>26.81</v>
          </cell>
          <cell r="D19">
            <v>117.89</v>
          </cell>
        </row>
        <row r="20">
          <cell r="A20" t="str">
            <v xml:space="preserve">Enersource Hydro Mississauga Inc.  </v>
          </cell>
          <cell r="B20">
            <v>18</v>
          </cell>
          <cell r="C20">
            <v>92.98</v>
          </cell>
          <cell r="D20">
            <v>417.22</v>
          </cell>
        </row>
        <row r="21">
          <cell r="A21" t="str">
            <v xml:space="preserve">Erie Thames Powerlines Corporation  </v>
          </cell>
          <cell r="B21">
            <v>19</v>
          </cell>
          <cell r="C21">
            <v>4.28</v>
          </cell>
          <cell r="D21">
            <v>18.600000000000001</v>
          </cell>
        </row>
        <row r="22">
          <cell r="A22" t="str">
            <v xml:space="preserve">Espanola Regional Hydro Distribution Corporation </v>
          </cell>
          <cell r="B22">
            <v>20</v>
          </cell>
          <cell r="C22">
            <v>0.52</v>
          </cell>
          <cell r="D22">
            <v>2.76</v>
          </cell>
        </row>
        <row r="23">
          <cell r="A23" t="str">
            <v xml:space="preserve">Essex Powerlines Corporation   </v>
          </cell>
          <cell r="B23">
            <v>21</v>
          </cell>
          <cell r="C23">
            <v>7.19</v>
          </cell>
          <cell r="D23">
            <v>21.54</v>
          </cell>
        </row>
        <row r="24">
          <cell r="A24" t="str">
            <v xml:space="preserve">Festival Hydro Inc.   </v>
          </cell>
          <cell r="B24">
            <v>22</v>
          </cell>
          <cell r="C24">
            <v>6.23</v>
          </cell>
          <cell r="D24">
            <v>29.25</v>
          </cell>
        </row>
        <row r="25">
          <cell r="A25" t="str">
            <v xml:space="preserve">Fort Albany Power Corporation  </v>
          </cell>
          <cell r="B25">
            <v>23</v>
          </cell>
          <cell r="C25">
            <v>0.05</v>
          </cell>
          <cell r="D25">
            <v>0.24</v>
          </cell>
        </row>
        <row r="26">
          <cell r="A26" t="str">
            <v xml:space="preserve">Fort Frances Power Corporation  </v>
          </cell>
          <cell r="B26">
            <v>24</v>
          </cell>
          <cell r="C26">
            <v>0.61</v>
          </cell>
          <cell r="D26">
            <v>3.64</v>
          </cell>
        </row>
        <row r="27">
          <cell r="A27" t="str">
            <v xml:space="preserve">Greater Sudbury Hydro Inc.  </v>
          </cell>
          <cell r="B27">
            <v>25</v>
          </cell>
          <cell r="C27">
            <v>8.2200000000000006</v>
          </cell>
          <cell r="D27">
            <v>43.71</v>
          </cell>
        </row>
        <row r="28">
          <cell r="A28" t="str">
            <v xml:space="preserve">Grimsby Power Inc.   </v>
          </cell>
          <cell r="B28">
            <v>26</v>
          </cell>
          <cell r="C28">
            <v>2.06</v>
          </cell>
          <cell r="D28">
            <v>7.76</v>
          </cell>
        </row>
        <row r="29">
          <cell r="A29" t="str">
            <v xml:space="preserve">Guelph Hydro Electric Systems Inc. </v>
          </cell>
          <cell r="B29">
            <v>27</v>
          </cell>
          <cell r="C29">
            <v>16.71</v>
          </cell>
          <cell r="D29">
            <v>79.53</v>
          </cell>
        </row>
        <row r="30">
          <cell r="A30" t="str">
            <v xml:space="preserve">Haldimand County Hydro Inc.  </v>
          </cell>
          <cell r="B30">
            <v>28</v>
          </cell>
          <cell r="C30">
            <v>2.85</v>
          </cell>
          <cell r="D30">
            <v>13.3</v>
          </cell>
        </row>
        <row r="31">
          <cell r="A31" t="str">
            <v xml:space="preserve">Halton Hills Hydro Inc.  </v>
          </cell>
          <cell r="B31">
            <v>29</v>
          </cell>
          <cell r="C31">
            <v>6.15</v>
          </cell>
          <cell r="D31">
            <v>22.48</v>
          </cell>
        </row>
        <row r="32">
          <cell r="A32" t="str">
            <v xml:space="preserve">Hearst Power Distribution Company Limited </v>
          </cell>
          <cell r="B32">
            <v>30</v>
          </cell>
          <cell r="C32">
            <v>0.68</v>
          </cell>
          <cell r="D32">
            <v>3.91</v>
          </cell>
        </row>
        <row r="33">
          <cell r="A33" t="str">
            <v xml:space="preserve">Horizon Utilities Corporation   </v>
          </cell>
          <cell r="B33">
            <v>31</v>
          </cell>
          <cell r="C33">
            <v>60.36</v>
          </cell>
          <cell r="D33">
            <v>281.42</v>
          </cell>
        </row>
        <row r="34">
          <cell r="A34" t="str">
            <v xml:space="preserve">Hydro 2000 Inc.   </v>
          </cell>
          <cell r="B34">
            <v>32</v>
          </cell>
          <cell r="C34">
            <v>0.19</v>
          </cell>
          <cell r="D34">
            <v>1.04</v>
          </cell>
        </row>
        <row r="35">
          <cell r="A35" t="str">
            <v xml:space="preserve">Hydro Hawkesbury Inc.   </v>
          </cell>
          <cell r="B35">
            <v>33</v>
          </cell>
          <cell r="C35">
            <v>1.82</v>
          </cell>
          <cell r="D35">
            <v>9.2799999999999994</v>
          </cell>
        </row>
        <row r="36">
          <cell r="A36" t="str">
            <v xml:space="preserve">Hydro One Brampton Networks Inc. </v>
          </cell>
          <cell r="B36">
            <v>34</v>
          </cell>
          <cell r="C36">
            <v>45.61</v>
          </cell>
          <cell r="D36">
            <v>189.54</v>
          </cell>
        </row>
        <row r="37">
          <cell r="A37" t="str">
            <v xml:space="preserve">Hydro One Networks Inc.  </v>
          </cell>
          <cell r="B37">
            <v>35</v>
          </cell>
          <cell r="C37">
            <v>213.66</v>
          </cell>
          <cell r="D37">
            <v>1130.21</v>
          </cell>
        </row>
        <row r="38">
          <cell r="A38" t="str">
            <v xml:space="preserve">Hydro Ottawa Limited   </v>
          </cell>
          <cell r="B38">
            <v>36</v>
          </cell>
          <cell r="C38">
            <v>85.26</v>
          </cell>
          <cell r="D38">
            <v>374.73</v>
          </cell>
        </row>
        <row r="39">
          <cell r="A39" t="str">
            <v xml:space="preserve">Innisfil Hydro Distribution Systems Limited </v>
          </cell>
          <cell r="B39">
            <v>37</v>
          </cell>
          <cell r="C39">
            <v>2.5</v>
          </cell>
          <cell r="D39">
            <v>9.1999999999999993</v>
          </cell>
        </row>
        <row r="40">
          <cell r="A40" t="str">
            <v xml:space="preserve">Kashechewan Power Corporation   </v>
          </cell>
          <cell r="B40">
            <v>38</v>
          </cell>
          <cell r="C40">
            <v>7.0000000000000007E-2</v>
          </cell>
          <cell r="D40">
            <v>0.33</v>
          </cell>
        </row>
        <row r="41">
          <cell r="A41" t="str">
            <v xml:space="preserve">Kenora Hydro Electric Corporation Ltd. </v>
          </cell>
          <cell r="B41">
            <v>39</v>
          </cell>
          <cell r="C41">
            <v>0.86</v>
          </cell>
          <cell r="D41">
            <v>5.22</v>
          </cell>
        </row>
        <row r="42">
          <cell r="A42" t="str">
            <v xml:space="preserve">Kingston Hydro Corporation   </v>
          </cell>
          <cell r="B42">
            <v>40</v>
          </cell>
          <cell r="C42">
            <v>6.63</v>
          </cell>
          <cell r="D42">
            <v>37.159999999999997</v>
          </cell>
        </row>
        <row r="43">
          <cell r="A43" t="str">
            <v xml:space="preserve">Kitchener-Wilmot Hydro Inc.   </v>
          </cell>
          <cell r="B43">
            <v>41</v>
          </cell>
          <cell r="C43">
            <v>21.56</v>
          </cell>
          <cell r="D43">
            <v>90.29</v>
          </cell>
        </row>
        <row r="44">
          <cell r="A44" t="str">
            <v xml:space="preserve">Lakefront Utilities Inc.   </v>
          </cell>
          <cell r="B44">
            <v>42</v>
          </cell>
          <cell r="C44">
            <v>2.77</v>
          </cell>
          <cell r="D44">
            <v>13.59</v>
          </cell>
        </row>
        <row r="45">
          <cell r="A45" t="str">
            <v xml:space="preserve">Lakeland Power Distribution Ltd.  </v>
          </cell>
          <cell r="B45">
            <v>43</v>
          </cell>
          <cell r="C45">
            <v>2.3199999999999998</v>
          </cell>
          <cell r="D45">
            <v>10.18</v>
          </cell>
        </row>
        <row r="46">
          <cell r="A46" t="str">
            <v xml:space="preserve">London Hydro Inc.   </v>
          </cell>
          <cell r="B46">
            <v>44</v>
          </cell>
          <cell r="C46">
            <v>41.44</v>
          </cell>
          <cell r="D46">
            <v>156.63999999999999</v>
          </cell>
        </row>
        <row r="47">
          <cell r="A47" t="str">
            <v xml:space="preserve">Middlesex Power Distribution Corporation  </v>
          </cell>
          <cell r="B47">
            <v>45</v>
          </cell>
          <cell r="C47">
            <v>2.4500000000000002</v>
          </cell>
          <cell r="D47">
            <v>9.25</v>
          </cell>
        </row>
        <row r="48">
          <cell r="A48" t="str">
            <v xml:space="preserve">Midland Power Utility Corporation  </v>
          </cell>
          <cell r="B48">
            <v>46</v>
          </cell>
          <cell r="C48">
            <v>2.39</v>
          </cell>
          <cell r="D48">
            <v>10.82</v>
          </cell>
        </row>
        <row r="49">
          <cell r="A49" t="str">
            <v xml:space="preserve">Milton Hydro Distribution Inc.  </v>
          </cell>
          <cell r="B49">
            <v>47</v>
          </cell>
          <cell r="C49">
            <v>8.0500000000000007</v>
          </cell>
          <cell r="D49">
            <v>33.5</v>
          </cell>
        </row>
        <row r="50">
          <cell r="A50" t="str">
            <v>Newmarket - Tay Power Distribution Ltd.</v>
          </cell>
          <cell r="B50">
            <v>48</v>
          </cell>
          <cell r="C50">
            <v>8.76</v>
          </cell>
          <cell r="D50">
            <v>33.049999999999997</v>
          </cell>
        </row>
        <row r="51">
          <cell r="A51" t="str">
            <v xml:space="preserve">Niagara Peninsula Energy Inc.  </v>
          </cell>
          <cell r="B51">
            <v>49</v>
          </cell>
          <cell r="C51">
            <v>15.49</v>
          </cell>
          <cell r="D51">
            <v>58.04</v>
          </cell>
        </row>
        <row r="52">
          <cell r="A52" t="str">
            <v xml:space="preserve">Niagara-on-the-Lake Hydro Inc.   </v>
          </cell>
          <cell r="B52">
            <v>50</v>
          </cell>
          <cell r="C52">
            <v>2.42</v>
          </cell>
          <cell r="D52">
            <v>8.27</v>
          </cell>
        </row>
        <row r="53">
          <cell r="A53" t="str">
            <v xml:space="preserve">Norfolk Power Distribution Inc.  </v>
          </cell>
          <cell r="B53">
            <v>51</v>
          </cell>
          <cell r="C53">
            <v>4.25</v>
          </cell>
          <cell r="D53">
            <v>15.68</v>
          </cell>
        </row>
        <row r="54">
          <cell r="A54" t="str">
            <v xml:space="preserve">North Bay Hydro Distribution Limited </v>
          </cell>
          <cell r="B54">
            <v>52</v>
          </cell>
          <cell r="C54">
            <v>5.05</v>
          </cell>
          <cell r="D54">
            <v>26.1</v>
          </cell>
        </row>
        <row r="55">
          <cell r="A55" t="str">
            <v xml:space="preserve">Northern Ontario Wires Inc.  </v>
          </cell>
          <cell r="B55">
            <v>53</v>
          </cell>
          <cell r="C55">
            <v>1.06</v>
          </cell>
          <cell r="D55">
            <v>5.88</v>
          </cell>
        </row>
        <row r="56">
          <cell r="A56" t="str">
            <v xml:space="preserve">Oakville Hydro Electricity Distribution Inc. </v>
          </cell>
          <cell r="B56">
            <v>54</v>
          </cell>
          <cell r="C56">
            <v>20.7</v>
          </cell>
          <cell r="D56">
            <v>74.06</v>
          </cell>
        </row>
        <row r="57">
          <cell r="A57" t="str">
            <v xml:space="preserve">Orangeville Hydro Limited   </v>
          </cell>
          <cell r="B57">
            <v>55</v>
          </cell>
          <cell r="C57">
            <v>2.78</v>
          </cell>
          <cell r="D57">
            <v>11.82</v>
          </cell>
        </row>
        <row r="58">
          <cell r="A58" t="str">
            <v xml:space="preserve">Orillia Power Distribution Corporation  </v>
          </cell>
          <cell r="B58">
            <v>56</v>
          </cell>
          <cell r="C58">
            <v>3.07</v>
          </cell>
          <cell r="D58">
            <v>15.05</v>
          </cell>
        </row>
        <row r="59">
          <cell r="A59" t="str">
            <v xml:space="preserve">Oshawa PUC Networks Inc.  </v>
          </cell>
          <cell r="B59">
            <v>57</v>
          </cell>
          <cell r="C59">
            <v>12.52</v>
          </cell>
          <cell r="D59">
            <v>52.24</v>
          </cell>
        </row>
        <row r="60">
          <cell r="A60" t="str">
            <v xml:space="preserve">Ottawa River Power Corporation  </v>
          </cell>
          <cell r="B60">
            <v>58</v>
          </cell>
          <cell r="C60">
            <v>1.61</v>
          </cell>
          <cell r="D60">
            <v>8.9700000000000006</v>
          </cell>
        </row>
        <row r="61">
          <cell r="A61" t="str">
            <v xml:space="preserve">PUC Distribution Inc.   </v>
          </cell>
          <cell r="B61">
            <v>59</v>
          </cell>
          <cell r="C61">
            <v>5.58</v>
          </cell>
          <cell r="D61">
            <v>30.83</v>
          </cell>
        </row>
        <row r="62">
          <cell r="A62" t="str">
            <v xml:space="preserve">Parry Sound Power Corporation  </v>
          </cell>
          <cell r="B62">
            <v>60</v>
          </cell>
          <cell r="C62">
            <v>0.74</v>
          </cell>
          <cell r="D62">
            <v>4.16</v>
          </cell>
        </row>
        <row r="63">
          <cell r="A63" t="str">
            <v xml:space="preserve">Peterborough Distribution Incorporated   </v>
          </cell>
          <cell r="B63">
            <v>61</v>
          </cell>
          <cell r="C63">
            <v>8.7200000000000006</v>
          </cell>
          <cell r="D63">
            <v>38.450000000000003</v>
          </cell>
        </row>
        <row r="64">
          <cell r="A64" t="str">
            <v xml:space="preserve">Port Colborne Hydro Inc.  </v>
          </cell>
          <cell r="B64">
            <v>62</v>
          </cell>
          <cell r="C64">
            <v>2.33</v>
          </cell>
          <cell r="D64">
            <v>9.27</v>
          </cell>
        </row>
        <row r="65">
          <cell r="A65" t="str">
            <v xml:space="preserve">PowerStream Inc.    </v>
          </cell>
          <cell r="B65">
            <v>63</v>
          </cell>
          <cell r="C65">
            <v>95.57</v>
          </cell>
          <cell r="D65">
            <v>407.34</v>
          </cell>
        </row>
        <row r="66">
          <cell r="A66" t="str">
            <v xml:space="preserve">Renfrew Hydro Inc.   </v>
          </cell>
          <cell r="B66">
            <v>64</v>
          </cell>
          <cell r="C66">
            <v>1.05</v>
          </cell>
          <cell r="D66">
            <v>4.8600000000000003</v>
          </cell>
        </row>
        <row r="67">
          <cell r="A67" t="str">
            <v xml:space="preserve">Rideau St. Lawrence Distribution Inc. </v>
          </cell>
          <cell r="B67">
            <v>65</v>
          </cell>
          <cell r="C67">
            <v>1.22</v>
          </cell>
          <cell r="D67">
            <v>5.0999999999999996</v>
          </cell>
        </row>
        <row r="68">
          <cell r="A68" t="str">
            <v xml:space="preserve">Sioux Lookout Hydro Inc.  </v>
          </cell>
          <cell r="B68">
            <v>66</v>
          </cell>
          <cell r="C68">
            <v>0.51</v>
          </cell>
          <cell r="D68">
            <v>3.32</v>
          </cell>
        </row>
        <row r="69">
          <cell r="A69" t="str">
            <v xml:space="preserve">St. Thomas Energy Inc.  </v>
          </cell>
          <cell r="B69">
            <v>67</v>
          </cell>
          <cell r="C69">
            <v>3.94</v>
          </cell>
          <cell r="D69">
            <v>14.92</v>
          </cell>
        </row>
        <row r="70">
          <cell r="A70" t="str">
            <v>Thunder Bay Hydro Electricity Distribution Inc.</v>
          </cell>
          <cell r="B70">
            <v>68</v>
          </cell>
          <cell r="C70">
            <v>8.48</v>
          </cell>
          <cell r="D70">
            <v>47.38</v>
          </cell>
        </row>
        <row r="71">
          <cell r="A71" t="str">
            <v xml:space="preserve">Tillsonburg Hydro Inc.   </v>
          </cell>
          <cell r="B71">
            <v>69</v>
          </cell>
          <cell r="C71">
            <v>2.29</v>
          </cell>
          <cell r="D71">
            <v>10.25</v>
          </cell>
        </row>
        <row r="72">
          <cell r="A72" t="str">
            <v xml:space="preserve">Toronto Hydro-Electric System Limited  </v>
          </cell>
          <cell r="B72">
            <v>70</v>
          </cell>
          <cell r="C72">
            <v>286.27</v>
          </cell>
          <cell r="D72">
            <v>1303.99</v>
          </cell>
        </row>
        <row r="73">
          <cell r="A73" t="str">
            <v xml:space="preserve">Veridian Connections Inc.   </v>
          </cell>
          <cell r="B73">
            <v>71</v>
          </cell>
          <cell r="C73">
            <v>29.05</v>
          </cell>
          <cell r="D73">
            <v>115.74</v>
          </cell>
        </row>
        <row r="74">
          <cell r="A74" t="str">
            <v xml:space="preserve">Wasaga Distribution Inc.   </v>
          </cell>
          <cell r="B74">
            <v>72</v>
          </cell>
          <cell r="C74">
            <v>1.34</v>
          </cell>
          <cell r="D74">
            <v>4.01</v>
          </cell>
        </row>
        <row r="75">
          <cell r="A75" t="str">
            <v xml:space="preserve">Waterloo North Hydro Inc.  </v>
          </cell>
          <cell r="B75">
            <v>73</v>
          </cell>
          <cell r="C75">
            <v>15.79</v>
          </cell>
          <cell r="D75">
            <v>66.489999999999995</v>
          </cell>
        </row>
        <row r="76">
          <cell r="A76" t="str">
            <v xml:space="preserve">Welland Hydro-Electric System Corp.  </v>
          </cell>
          <cell r="B76">
            <v>74</v>
          </cell>
          <cell r="C76">
            <v>5.56</v>
          </cell>
          <cell r="D76">
            <v>20.6</v>
          </cell>
        </row>
        <row r="77">
          <cell r="A77" t="str">
            <v xml:space="preserve">Wellington North Power Inc.  </v>
          </cell>
          <cell r="B77">
            <v>75</v>
          </cell>
          <cell r="C77">
            <v>0.93</v>
          </cell>
          <cell r="D77">
            <v>4.5199999999999996</v>
          </cell>
        </row>
        <row r="78">
          <cell r="A78" t="str">
            <v xml:space="preserve">West Coast Huron Energy Inc. </v>
          </cell>
          <cell r="B78">
            <v>76</v>
          </cell>
          <cell r="C78">
            <v>0.88</v>
          </cell>
          <cell r="D78">
            <v>8.2799999999999994</v>
          </cell>
        </row>
        <row r="79">
          <cell r="A79" t="str">
            <v xml:space="preserve">West Perth Power Inc.  </v>
          </cell>
          <cell r="B79">
            <v>77</v>
          </cell>
          <cell r="C79">
            <v>0.62</v>
          </cell>
          <cell r="D79">
            <v>2.99</v>
          </cell>
        </row>
        <row r="80">
          <cell r="A80" t="str">
            <v xml:space="preserve">Westario Power Inc.   </v>
          </cell>
          <cell r="B80">
            <v>78</v>
          </cell>
          <cell r="C80">
            <v>4.24</v>
          </cell>
          <cell r="D80">
            <v>20.95</v>
          </cell>
        </row>
        <row r="81">
          <cell r="A81" t="str">
            <v xml:space="preserve">Whitby Hydro Electric Corporation  </v>
          </cell>
          <cell r="B81">
            <v>79</v>
          </cell>
          <cell r="C81">
            <v>10.9</v>
          </cell>
          <cell r="D81">
            <v>39.07</v>
          </cell>
        </row>
        <row r="82">
          <cell r="A82" t="str">
            <v xml:space="preserve">Woodstock Hydro Services Inc.  </v>
          </cell>
          <cell r="B82">
            <v>80</v>
          </cell>
          <cell r="C82">
            <v>4.49</v>
          </cell>
          <cell r="D82">
            <v>18.88</v>
          </cell>
        </row>
        <row r="83">
          <cell r="B83" t="str">
            <v>Total</v>
          </cell>
          <cell r="C83">
            <v>1330.04</v>
          </cell>
          <cell r="D83">
            <v>5999.9699999999984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EB327-21C5-4629-A5F9-B7EDCDD6DD1C}">
  <dimension ref="A1:L57"/>
  <sheetViews>
    <sheetView showGridLines="0" tabSelected="1" zoomScale="70" zoomScaleNormal="70" workbookViewId="0">
      <selection activeCell="I39" sqref="I39"/>
    </sheetView>
  </sheetViews>
  <sheetFormatPr defaultRowHeight="11.5" x14ac:dyDescent="0.25"/>
  <cols>
    <col min="1" max="1" width="8.81640625" style="2" customWidth="1"/>
    <col min="2" max="2" width="14.36328125" style="2" customWidth="1"/>
    <col min="3" max="3" width="13.1796875" style="2" bestFit="1" customWidth="1"/>
    <col min="4" max="4" width="16.7265625" style="2" bestFit="1" customWidth="1"/>
    <col min="5" max="5" width="12.453125" style="2" bestFit="1" customWidth="1"/>
    <col min="6" max="6" width="12.08984375" style="2" bestFit="1" customWidth="1"/>
    <col min="7" max="7" width="10.6328125" style="2" customWidth="1"/>
    <col min="8" max="8" width="10.1796875" style="2" customWidth="1"/>
    <col min="9" max="9" width="10.36328125" style="2" bestFit="1" customWidth="1"/>
    <col min="10" max="10" width="10.453125" style="2" customWidth="1"/>
    <col min="11" max="11" width="10.36328125" style="2" bestFit="1" customWidth="1"/>
    <col min="12" max="12" width="9.453125" style="2" bestFit="1" customWidth="1"/>
    <col min="13" max="16384" width="8.7265625" style="2"/>
  </cols>
  <sheetData>
    <row r="1" spans="1:12" ht="19.5" x14ac:dyDescent="0.45">
      <c r="A1" s="45" t="s">
        <v>55</v>
      </c>
      <c r="B1" s="45"/>
      <c r="C1" s="45"/>
      <c r="D1" s="45"/>
      <c r="E1" s="45"/>
    </row>
    <row r="4" spans="1:12" x14ac:dyDescent="0.25">
      <c r="A4" s="1" t="s">
        <v>0</v>
      </c>
      <c r="B4" s="3" t="s">
        <v>1</v>
      </c>
      <c r="D4" s="4"/>
      <c r="E4" s="5"/>
      <c r="I4" s="6"/>
    </row>
    <row r="5" spans="1:12" s="13" customFormat="1" ht="46" x14ac:dyDescent="0.25">
      <c r="A5" s="7"/>
      <c r="B5" s="8" t="s">
        <v>2</v>
      </c>
      <c r="C5" s="9" t="s">
        <v>3</v>
      </c>
      <c r="D5" s="9" t="s">
        <v>4</v>
      </c>
      <c r="E5" s="10" t="s">
        <v>5</v>
      </c>
      <c r="F5" s="11" t="s">
        <v>6</v>
      </c>
      <c r="G5" s="9" t="s">
        <v>7</v>
      </c>
      <c r="H5" s="12" t="s">
        <v>8</v>
      </c>
      <c r="I5" s="11" t="s">
        <v>9</v>
      </c>
      <c r="J5" s="11" t="s">
        <v>54</v>
      </c>
      <c r="K5" s="11" t="s">
        <v>10</v>
      </c>
      <c r="L5" s="2"/>
    </row>
    <row r="6" spans="1:12" x14ac:dyDescent="0.25">
      <c r="A6" s="1"/>
      <c r="B6" s="14" t="s">
        <v>11</v>
      </c>
      <c r="C6" s="15" t="s">
        <v>12</v>
      </c>
      <c r="D6" s="15" t="s">
        <v>13</v>
      </c>
      <c r="E6" s="16">
        <f t="shared" ref="E6:F11" si="0">E28</f>
        <v>31945</v>
      </c>
      <c r="F6" s="17">
        <f t="shared" si="0"/>
        <v>673706.80216254736</v>
      </c>
      <c r="G6" s="18">
        <f t="shared" ref="G6:G11" si="1">J17</f>
        <v>0</v>
      </c>
      <c r="H6" s="17">
        <f>SUM(F6:G6)</f>
        <v>673706.80216254736</v>
      </c>
      <c r="I6" s="18">
        <f>H6/E6/J6</f>
        <v>1.7574654410250623</v>
      </c>
      <c r="J6" s="19">
        <v>12</v>
      </c>
      <c r="K6" s="20">
        <f>I6*E6*J6</f>
        <v>673706.80216254736</v>
      </c>
    </row>
    <row r="7" spans="1:12" x14ac:dyDescent="0.25">
      <c r="A7" s="1"/>
      <c r="B7" s="21" t="s">
        <v>14</v>
      </c>
      <c r="C7" s="16" t="s">
        <v>15</v>
      </c>
      <c r="D7" s="16" t="s">
        <v>16</v>
      </c>
      <c r="E7" s="16">
        <f t="shared" si="0"/>
        <v>87282578</v>
      </c>
      <c r="F7" s="17">
        <f t="shared" si="0"/>
        <v>219452.47823620125</v>
      </c>
      <c r="G7" s="17">
        <f t="shared" si="1"/>
        <v>828110.28666666674</v>
      </c>
      <c r="H7" s="17">
        <f t="shared" ref="H7:H11" si="2">SUM(F7:G7)</f>
        <v>1047562.764902868</v>
      </c>
      <c r="I7" s="18">
        <f t="shared" ref="I7:I11" si="3">H7/E7/J7</f>
        <v>1.2001968650638023E-2</v>
      </c>
      <c r="J7" s="22">
        <v>1</v>
      </c>
      <c r="K7" s="20">
        <f t="shared" ref="K7:K11" si="4">I7*E7*J7</f>
        <v>1047562.764902868</v>
      </c>
    </row>
    <row r="8" spans="1:12" x14ac:dyDescent="0.25">
      <c r="A8" s="1"/>
      <c r="B8" s="21" t="s">
        <v>17</v>
      </c>
      <c r="C8" s="16" t="s">
        <v>18</v>
      </c>
      <c r="D8" s="16" t="s">
        <v>16</v>
      </c>
      <c r="E8" s="16">
        <f t="shared" si="0"/>
        <v>701463</v>
      </c>
      <c r="F8" s="17">
        <f t="shared" si="0"/>
        <v>692424.27192613971</v>
      </c>
      <c r="G8" s="17">
        <f t="shared" si="1"/>
        <v>2488827.2291666665</v>
      </c>
      <c r="H8" s="17">
        <f t="shared" si="2"/>
        <v>3181251.5010928065</v>
      </c>
      <c r="I8" s="18">
        <f t="shared" si="3"/>
        <v>4.5351665035686937</v>
      </c>
      <c r="J8" s="22">
        <v>1</v>
      </c>
      <c r="K8" s="20">
        <f t="shared" si="4"/>
        <v>3181251.5010928065</v>
      </c>
    </row>
    <row r="9" spans="1:12" x14ac:dyDescent="0.25">
      <c r="A9" s="1"/>
      <c r="B9" s="21" t="s">
        <v>19</v>
      </c>
      <c r="C9" s="16" t="s">
        <v>15</v>
      </c>
      <c r="D9" s="16" t="s">
        <v>16</v>
      </c>
      <c r="E9" s="16">
        <f t="shared" si="0"/>
        <v>275297</v>
      </c>
      <c r="F9" s="17">
        <f t="shared" si="0"/>
        <v>692.17259945039086</v>
      </c>
      <c r="G9" s="17">
        <f t="shared" si="1"/>
        <v>2932.8016666666667</v>
      </c>
      <c r="H9" s="17">
        <f t="shared" si="2"/>
        <v>3624.9742661170576</v>
      </c>
      <c r="I9" s="18">
        <f t="shared" si="3"/>
        <v>1.3167503700065957E-2</v>
      </c>
      <c r="J9" s="22">
        <v>1</v>
      </c>
      <c r="K9" s="20">
        <f t="shared" si="4"/>
        <v>3624.9742661170576</v>
      </c>
    </row>
    <row r="10" spans="1:12" x14ac:dyDescent="0.25">
      <c r="A10" s="1"/>
      <c r="B10" s="21" t="s">
        <v>20</v>
      </c>
      <c r="C10" s="16" t="s">
        <v>18</v>
      </c>
      <c r="D10" s="16" t="s">
        <v>16</v>
      </c>
      <c r="E10" s="16">
        <f t="shared" si="0"/>
        <v>798</v>
      </c>
      <c r="F10" s="17">
        <f t="shared" si="0"/>
        <v>722.61545147618608</v>
      </c>
      <c r="G10" s="17">
        <f t="shared" si="1"/>
        <v>2568.9583333333335</v>
      </c>
      <c r="H10" s="17">
        <f t="shared" si="2"/>
        <v>3291.5737848095196</v>
      </c>
      <c r="I10" s="18">
        <f t="shared" si="3"/>
        <v>4.1247791789592974</v>
      </c>
      <c r="J10" s="22">
        <v>1</v>
      </c>
      <c r="K10" s="20">
        <f t="shared" si="4"/>
        <v>3291.5737848095191</v>
      </c>
    </row>
    <row r="11" spans="1:12" x14ac:dyDescent="0.25">
      <c r="A11" s="1"/>
      <c r="B11" s="23" t="s">
        <v>21</v>
      </c>
      <c r="C11" s="16" t="s">
        <v>18</v>
      </c>
      <c r="D11" s="16" t="s">
        <v>16</v>
      </c>
      <c r="E11" s="16">
        <f t="shared" si="0"/>
        <v>7341.2</v>
      </c>
      <c r="F11" s="17">
        <f t="shared" si="0"/>
        <v>6746.805309148227</v>
      </c>
      <c r="G11" s="17">
        <f t="shared" si="1"/>
        <v>31308.667500000003</v>
      </c>
      <c r="H11" s="17">
        <f t="shared" si="2"/>
        <v>38055.472809148232</v>
      </c>
      <c r="I11" s="18">
        <f t="shared" si="3"/>
        <v>5.1838218287402924</v>
      </c>
      <c r="J11" s="22">
        <v>1</v>
      </c>
      <c r="K11" s="20">
        <f t="shared" si="4"/>
        <v>38055.472809148232</v>
      </c>
    </row>
    <row r="12" spans="1:12" x14ac:dyDescent="0.25">
      <c r="A12" s="1"/>
      <c r="B12" s="24" t="s">
        <v>22</v>
      </c>
      <c r="C12" s="25"/>
      <c r="D12" s="25"/>
      <c r="E12" s="25"/>
      <c r="F12" s="26">
        <f>SUM(F6:F11)</f>
        <v>1593745.1456849631</v>
      </c>
      <c r="G12" s="26">
        <f>SUM(G6:G11)</f>
        <v>3353747.9433333334</v>
      </c>
      <c r="H12" s="26">
        <f>SUM(H6:H11)</f>
        <v>4947493.0890182974</v>
      </c>
      <c r="I12" s="27"/>
      <c r="J12" s="28"/>
      <c r="K12" s="26">
        <f>SUM(K6:K11)</f>
        <v>4947493.0890182974</v>
      </c>
    </row>
    <row r="13" spans="1:12" x14ac:dyDescent="0.25">
      <c r="A13" s="1"/>
      <c r="B13" s="46" t="s">
        <v>23</v>
      </c>
      <c r="C13" s="46"/>
      <c r="H13" s="29"/>
    </row>
    <row r="14" spans="1:12" x14ac:dyDescent="0.25">
      <c r="A14" s="1"/>
    </row>
    <row r="15" spans="1:12" x14ac:dyDescent="0.25">
      <c r="A15" s="1" t="s">
        <v>24</v>
      </c>
      <c r="B15" s="3" t="s">
        <v>25</v>
      </c>
      <c r="D15" s="4"/>
      <c r="E15" s="5"/>
    </row>
    <row r="16" spans="1:12" s="13" customFormat="1" ht="46.5" customHeight="1" x14ac:dyDescent="0.25">
      <c r="A16" s="7"/>
      <c r="B16" s="8" t="s">
        <v>2</v>
      </c>
      <c r="C16" s="9" t="s">
        <v>3</v>
      </c>
      <c r="D16" s="9" t="s">
        <v>4</v>
      </c>
      <c r="E16" s="10" t="s">
        <v>26</v>
      </c>
      <c r="F16" s="11" t="s">
        <v>27</v>
      </c>
      <c r="G16" s="9" t="s">
        <v>28</v>
      </c>
      <c r="H16" s="11" t="s">
        <v>54</v>
      </c>
      <c r="I16" s="11" t="s">
        <v>10</v>
      </c>
      <c r="J16" s="11" t="s">
        <v>29</v>
      </c>
      <c r="K16" s="11" t="s">
        <v>30</v>
      </c>
      <c r="L16" s="12" t="s">
        <v>31</v>
      </c>
    </row>
    <row r="17" spans="1:12" x14ac:dyDescent="0.25">
      <c r="A17" s="1"/>
      <c r="B17" s="14" t="s">
        <v>11</v>
      </c>
      <c r="C17" s="30" t="s">
        <v>12</v>
      </c>
      <c r="D17" s="15" t="s">
        <v>13</v>
      </c>
      <c r="E17" s="16">
        <v>31620</v>
      </c>
      <c r="F17" s="17">
        <v>2723651.9</v>
      </c>
      <c r="G17" s="18">
        <f>F17/E17/12</f>
        <v>7.1780832279148221</v>
      </c>
      <c r="H17" s="19">
        <v>12</v>
      </c>
      <c r="I17" s="17">
        <f>G17*E17*H17</f>
        <v>2723651.9</v>
      </c>
      <c r="J17" s="17">
        <f>F17-I17</f>
        <v>0</v>
      </c>
      <c r="K17" s="18">
        <f>G17</f>
        <v>7.1780832279148221</v>
      </c>
      <c r="L17" s="31">
        <f t="shared" ref="L17:L22" si="5">K17-G17</f>
        <v>0</v>
      </c>
    </row>
    <row r="18" spans="1:12" x14ac:dyDescent="0.25">
      <c r="A18" s="1"/>
      <c r="B18" s="21" t="s">
        <v>14</v>
      </c>
      <c r="C18" s="16" t="s">
        <v>15</v>
      </c>
      <c r="D18" s="16" t="s">
        <v>16</v>
      </c>
      <c r="E18" s="16">
        <v>92196807</v>
      </c>
      <c r="F18" s="17">
        <v>903393.04</v>
      </c>
      <c r="G18" s="18">
        <f t="shared" ref="G18:G22" si="6">F18/E18/12</f>
        <v>8.1654404076415929E-4</v>
      </c>
      <c r="H18" s="22">
        <v>1</v>
      </c>
      <c r="I18" s="17">
        <f t="shared" ref="I18:I22" si="7">G18*E18*H18</f>
        <v>75282.753333333327</v>
      </c>
      <c r="J18" s="17">
        <f t="shared" ref="J18:J22" si="8">F18-I18</f>
        <v>828110.28666666674</v>
      </c>
      <c r="K18" s="18">
        <f>F18/E18</f>
        <v>9.798528489169912E-3</v>
      </c>
      <c r="L18" s="31">
        <f t="shared" si="5"/>
        <v>8.9819844484057519E-3</v>
      </c>
    </row>
    <row r="19" spans="1:12" x14ac:dyDescent="0.25">
      <c r="A19" s="1"/>
      <c r="B19" s="21" t="s">
        <v>17</v>
      </c>
      <c r="C19" s="16" t="s">
        <v>18</v>
      </c>
      <c r="D19" s="16" t="s">
        <v>16</v>
      </c>
      <c r="E19" s="16">
        <v>699724</v>
      </c>
      <c r="F19" s="17">
        <v>2715084.25</v>
      </c>
      <c r="G19" s="18">
        <f t="shared" si="6"/>
        <v>0.32335180847496059</v>
      </c>
      <c r="H19" s="22">
        <v>1</v>
      </c>
      <c r="I19" s="17">
        <f t="shared" si="7"/>
        <v>226257.02083333331</v>
      </c>
      <c r="J19" s="17">
        <f t="shared" si="8"/>
        <v>2488827.2291666665</v>
      </c>
      <c r="K19" s="18">
        <f>F19/E19</f>
        <v>3.8802217016995271</v>
      </c>
      <c r="L19" s="31">
        <f t="shared" si="5"/>
        <v>3.5568698932245666</v>
      </c>
    </row>
    <row r="20" spans="1:12" x14ac:dyDescent="0.25">
      <c r="A20" s="1"/>
      <c r="B20" s="21" t="s">
        <v>19</v>
      </c>
      <c r="C20" s="16" t="s">
        <v>15</v>
      </c>
      <c r="D20" s="16" t="s">
        <v>16</v>
      </c>
      <c r="E20" s="16">
        <v>326520</v>
      </c>
      <c r="F20" s="17">
        <v>3199.42</v>
      </c>
      <c r="G20" s="18">
        <f t="shared" si="6"/>
        <v>8.1654518355179877E-4</v>
      </c>
      <c r="H20" s="22">
        <v>1</v>
      </c>
      <c r="I20" s="17">
        <f t="shared" si="7"/>
        <v>266.61833333333334</v>
      </c>
      <c r="J20" s="17">
        <f t="shared" si="8"/>
        <v>2932.8016666666667</v>
      </c>
      <c r="K20" s="18">
        <f>F20/E20</f>
        <v>9.7985422026215848E-3</v>
      </c>
      <c r="L20" s="31">
        <f t="shared" si="5"/>
        <v>8.9819970190697859E-3</v>
      </c>
    </row>
    <row r="21" spans="1:12" x14ac:dyDescent="0.25">
      <c r="A21" s="1"/>
      <c r="B21" s="21" t="s">
        <v>20</v>
      </c>
      <c r="C21" s="16" t="s">
        <v>18</v>
      </c>
      <c r="D21" s="16" t="s">
        <v>16</v>
      </c>
      <c r="E21" s="16">
        <v>820</v>
      </c>
      <c r="F21" s="17">
        <v>2802.5</v>
      </c>
      <c r="G21" s="18">
        <f t="shared" si="6"/>
        <v>0.28480691056910568</v>
      </c>
      <c r="H21" s="22">
        <v>1</v>
      </c>
      <c r="I21" s="17">
        <f t="shared" si="7"/>
        <v>233.54166666666666</v>
      </c>
      <c r="J21" s="17">
        <f t="shared" si="8"/>
        <v>2568.9583333333335</v>
      </c>
      <c r="K21" s="18">
        <f>F21/E21</f>
        <v>3.4176829268292681</v>
      </c>
      <c r="L21" s="31">
        <f t="shared" si="5"/>
        <v>3.1328760162601625</v>
      </c>
    </row>
    <row r="22" spans="1:12" x14ac:dyDescent="0.25">
      <c r="A22" s="1"/>
      <c r="B22" s="23" t="s">
        <v>21</v>
      </c>
      <c r="C22" s="16" t="s">
        <v>18</v>
      </c>
      <c r="D22" s="16" t="s">
        <v>16</v>
      </c>
      <c r="E22" s="16">
        <v>14476</v>
      </c>
      <c r="F22" s="17">
        <v>34154.910000000003</v>
      </c>
      <c r="G22" s="18">
        <f t="shared" si="6"/>
        <v>0.19661802293451233</v>
      </c>
      <c r="H22" s="22">
        <v>1</v>
      </c>
      <c r="I22" s="17">
        <f t="shared" si="7"/>
        <v>2846.2425000000003</v>
      </c>
      <c r="J22" s="17">
        <f t="shared" si="8"/>
        <v>31308.667500000003</v>
      </c>
      <c r="K22" s="18">
        <f>F22/E22</f>
        <v>2.3594162752141479</v>
      </c>
      <c r="L22" s="31">
        <f t="shared" si="5"/>
        <v>2.1627982522796354</v>
      </c>
    </row>
    <row r="23" spans="1:12" x14ac:dyDescent="0.25">
      <c r="A23" s="1"/>
      <c r="B23" s="24" t="s">
        <v>22</v>
      </c>
      <c r="C23" s="25"/>
      <c r="D23" s="25"/>
      <c r="E23" s="25"/>
      <c r="F23" s="26">
        <f>SUM(F17:F22)</f>
        <v>6382286.0199999996</v>
      </c>
      <c r="G23" s="27"/>
      <c r="H23" s="28"/>
      <c r="I23" s="26">
        <f>SUM(I17:I22)</f>
        <v>3028538.0766666667</v>
      </c>
      <c r="J23" s="26">
        <f>SUM(J17:J22)</f>
        <v>3353747.9433333334</v>
      </c>
      <c r="K23" s="27"/>
      <c r="L23" s="32"/>
    </row>
    <row r="24" spans="1:12" x14ac:dyDescent="0.25">
      <c r="A24" s="1"/>
      <c r="B24" s="46" t="s">
        <v>23</v>
      </c>
      <c r="C24" s="46"/>
    </row>
    <row r="25" spans="1:12" x14ac:dyDescent="0.25">
      <c r="A25" s="1"/>
    </row>
    <row r="26" spans="1:12" x14ac:dyDescent="0.25">
      <c r="A26" s="1" t="s">
        <v>32</v>
      </c>
      <c r="B26" s="3" t="s">
        <v>33</v>
      </c>
      <c r="D26" s="4"/>
      <c r="E26" s="5"/>
      <c r="I26" s="6"/>
    </row>
    <row r="27" spans="1:12" ht="46" x14ac:dyDescent="0.25">
      <c r="A27" s="1"/>
      <c r="B27" s="33" t="s">
        <v>2</v>
      </c>
      <c r="C27" s="34" t="s">
        <v>3</v>
      </c>
      <c r="D27" s="34" t="s">
        <v>4</v>
      </c>
      <c r="E27" s="35" t="s">
        <v>5</v>
      </c>
      <c r="F27" s="36" t="s">
        <v>27</v>
      </c>
      <c r="G27" s="34" t="s">
        <v>34</v>
      </c>
      <c r="H27" s="11" t="s">
        <v>54</v>
      </c>
      <c r="I27" s="36" t="s">
        <v>10</v>
      </c>
      <c r="J27" s="36" t="s">
        <v>29</v>
      </c>
      <c r="K27" s="36" t="s">
        <v>30</v>
      </c>
      <c r="L27" s="37" t="s">
        <v>35</v>
      </c>
    </row>
    <row r="28" spans="1:12" x14ac:dyDescent="0.25">
      <c r="A28" s="1"/>
      <c r="B28" s="14" t="s">
        <v>11</v>
      </c>
      <c r="C28" s="15" t="s">
        <v>12</v>
      </c>
      <c r="D28" s="15" t="s">
        <v>13</v>
      </c>
      <c r="E28" s="16">
        <v>31945</v>
      </c>
      <c r="F28" s="17">
        <v>673706.80216254736</v>
      </c>
      <c r="G28" s="18">
        <f>F28/E28/12</f>
        <v>1.7574654410250623</v>
      </c>
      <c r="H28" s="19">
        <v>12</v>
      </c>
      <c r="I28" s="17">
        <f>G28*E28*H28</f>
        <v>673706.80216254736</v>
      </c>
      <c r="J28" s="17">
        <f>F28-I28</f>
        <v>0</v>
      </c>
      <c r="K28" s="18">
        <f>G28</f>
        <v>1.7574654410250623</v>
      </c>
      <c r="L28" s="31">
        <f t="shared" ref="L28:L33" si="9">K28-G28</f>
        <v>0</v>
      </c>
    </row>
    <row r="29" spans="1:12" x14ac:dyDescent="0.25">
      <c r="A29" s="1"/>
      <c r="B29" s="21" t="s">
        <v>14</v>
      </c>
      <c r="C29" s="16" t="s">
        <v>15</v>
      </c>
      <c r="D29" s="16" t="s">
        <v>16</v>
      </c>
      <c r="E29" s="16">
        <v>87282578</v>
      </c>
      <c r="F29" s="17">
        <v>219452.47823620125</v>
      </c>
      <c r="G29" s="18">
        <f t="shared" ref="G29:G33" si="10">F29/E29/12</f>
        <v>2.0952298773397181E-4</v>
      </c>
      <c r="H29" s="22">
        <v>1</v>
      </c>
      <c r="I29" s="17">
        <f t="shared" ref="I29:I33" si="11">G29*E29*H29</f>
        <v>18287.706519683437</v>
      </c>
      <c r="J29" s="17">
        <f t="shared" ref="J29:J33" si="12">F29-I29</f>
        <v>201164.7717165178</v>
      </c>
      <c r="K29" s="18">
        <f>F29/E29</f>
        <v>2.5142758528076616E-3</v>
      </c>
      <c r="L29" s="31">
        <f t="shared" si="9"/>
        <v>2.30475286507369E-3</v>
      </c>
    </row>
    <row r="30" spans="1:12" x14ac:dyDescent="0.25">
      <c r="A30" s="1"/>
      <c r="B30" s="21" t="s">
        <v>17</v>
      </c>
      <c r="C30" s="16" t="s">
        <v>18</v>
      </c>
      <c r="D30" s="16" t="s">
        <v>16</v>
      </c>
      <c r="E30" s="16">
        <v>701463</v>
      </c>
      <c r="F30" s="17">
        <v>692424.27192613971</v>
      </c>
      <c r="G30" s="18">
        <f t="shared" si="10"/>
        <v>8.225953850810612E-2</v>
      </c>
      <c r="H30" s="22">
        <v>1</v>
      </c>
      <c r="I30" s="17">
        <f t="shared" si="11"/>
        <v>57702.02266051164</v>
      </c>
      <c r="J30" s="17">
        <f t="shared" si="12"/>
        <v>634722.24926562805</v>
      </c>
      <c r="K30" s="18">
        <f>F30/E30</f>
        <v>0.98711446209727338</v>
      </c>
      <c r="L30" s="31">
        <f t="shared" si="9"/>
        <v>0.9048549235891673</v>
      </c>
    </row>
    <row r="31" spans="1:12" x14ac:dyDescent="0.25">
      <c r="A31" s="1"/>
      <c r="B31" s="21" t="s">
        <v>19</v>
      </c>
      <c r="C31" s="16" t="s">
        <v>15</v>
      </c>
      <c r="D31" s="16" t="s">
        <v>16</v>
      </c>
      <c r="E31" s="16">
        <v>275297</v>
      </c>
      <c r="F31" s="17">
        <v>692.17259945039086</v>
      </c>
      <c r="G31" s="18">
        <f t="shared" si="10"/>
        <v>2.0952298773397181E-4</v>
      </c>
      <c r="H31" s="22">
        <v>1</v>
      </c>
      <c r="I31" s="17">
        <f t="shared" si="11"/>
        <v>57.681049954199239</v>
      </c>
      <c r="J31" s="17">
        <f t="shared" si="12"/>
        <v>634.49154949619162</v>
      </c>
      <c r="K31" s="18">
        <f>F31/E31</f>
        <v>2.5142758528076616E-3</v>
      </c>
      <c r="L31" s="31">
        <f t="shared" si="9"/>
        <v>2.30475286507369E-3</v>
      </c>
    </row>
    <row r="32" spans="1:12" x14ac:dyDescent="0.25">
      <c r="A32" s="1"/>
      <c r="B32" s="21" t="s">
        <v>20</v>
      </c>
      <c r="C32" s="16" t="s">
        <v>18</v>
      </c>
      <c r="D32" s="16" t="s">
        <v>16</v>
      </c>
      <c r="E32" s="16">
        <v>798</v>
      </c>
      <c r="F32" s="17">
        <v>722.61545147618608</v>
      </c>
      <c r="G32" s="18">
        <f>F32/E32/12</f>
        <v>7.5461095601105477E-2</v>
      </c>
      <c r="H32" s="22">
        <v>1</v>
      </c>
      <c r="I32" s="17">
        <f t="shared" si="11"/>
        <v>60.217954289682169</v>
      </c>
      <c r="J32" s="17">
        <f t="shared" si="12"/>
        <v>662.39749718650387</v>
      </c>
      <c r="K32" s="18">
        <f>F32/E32</f>
        <v>0.90553314721326572</v>
      </c>
      <c r="L32" s="31">
        <f t="shared" si="9"/>
        <v>0.83007205161216024</v>
      </c>
    </row>
    <row r="33" spans="1:12" x14ac:dyDescent="0.25">
      <c r="A33" s="1"/>
      <c r="B33" s="23" t="s">
        <v>21</v>
      </c>
      <c r="C33" s="16" t="s">
        <v>18</v>
      </c>
      <c r="D33" s="16" t="s">
        <v>16</v>
      </c>
      <c r="E33" s="16">
        <v>7341.2</v>
      </c>
      <c r="F33" s="17">
        <v>6746.805309148227</v>
      </c>
      <c r="G33" s="18">
        <f t="shared" si="10"/>
        <v>7.6586086166069892E-2</v>
      </c>
      <c r="H33" s="22">
        <v>1</v>
      </c>
      <c r="I33" s="17">
        <f t="shared" si="11"/>
        <v>562.23377576235225</v>
      </c>
      <c r="J33" s="17">
        <f t="shared" si="12"/>
        <v>6184.5715333858752</v>
      </c>
      <c r="K33" s="18">
        <f>F33/E33</f>
        <v>0.91903303399283864</v>
      </c>
      <c r="L33" s="31">
        <f t="shared" si="9"/>
        <v>0.84244694782676877</v>
      </c>
    </row>
    <row r="34" spans="1:12" x14ac:dyDescent="0.25">
      <c r="A34" s="1"/>
      <c r="B34" s="24" t="s">
        <v>22</v>
      </c>
      <c r="C34" s="25"/>
      <c r="D34" s="25"/>
      <c r="E34" s="25"/>
      <c r="F34" s="26">
        <f>SUM(F28:F33)</f>
        <v>1593745.1456849631</v>
      </c>
      <c r="G34" s="27"/>
      <c r="H34" s="28"/>
      <c r="I34" s="26">
        <f>SUM(I28:I33)</f>
        <v>750376.66412274865</v>
      </c>
      <c r="J34" s="26">
        <f>SUM(J28:J33)</f>
        <v>843368.48156221444</v>
      </c>
      <c r="K34" s="27"/>
      <c r="L34" s="32"/>
    </row>
    <row r="35" spans="1:12" x14ac:dyDescent="0.25">
      <c r="A35" s="1"/>
      <c r="B35" s="46" t="s">
        <v>23</v>
      </c>
      <c r="C35" s="46"/>
    </row>
    <row r="36" spans="1:12" x14ac:dyDescent="0.25">
      <c r="A36" s="1"/>
    </row>
    <row r="37" spans="1:12" x14ac:dyDescent="0.25">
      <c r="A37" s="1" t="s">
        <v>36</v>
      </c>
      <c r="B37" s="3" t="s">
        <v>37</v>
      </c>
    </row>
    <row r="38" spans="1:12" ht="34.5" x14ac:dyDescent="0.25">
      <c r="B38" s="8" t="s">
        <v>2</v>
      </c>
      <c r="C38" s="12" t="s">
        <v>8</v>
      </c>
      <c r="D38" s="11" t="s">
        <v>38</v>
      </c>
      <c r="E38" s="11" t="s">
        <v>39</v>
      </c>
    </row>
    <row r="39" spans="1:12" x14ac:dyDescent="0.25">
      <c r="B39" s="14" t="s">
        <v>11</v>
      </c>
      <c r="C39" s="17">
        <v>673706.80216254736</v>
      </c>
      <c r="D39" s="18">
        <v>1.7574654410250623</v>
      </c>
      <c r="E39" s="20" t="s">
        <v>40</v>
      </c>
    </row>
    <row r="40" spans="1:12" x14ac:dyDescent="0.25">
      <c r="B40" s="21" t="s">
        <v>14</v>
      </c>
      <c r="C40" s="17">
        <v>1047562.764902868</v>
      </c>
      <c r="D40" s="18">
        <v>1.2001968650638023E-2</v>
      </c>
      <c r="E40" s="20" t="s">
        <v>41</v>
      </c>
    </row>
    <row r="41" spans="1:12" x14ac:dyDescent="0.25">
      <c r="B41" s="21" t="s">
        <v>17</v>
      </c>
      <c r="C41" s="17">
        <v>3181251.5010928065</v>
      </c>
      <c r="D41" s="18">
        <v>4.5351665035686937</v>
      </c>
      <c r="E41" s="20" t="s">
        <v>42</v>
      </c>
    </row>
    <row r="42" spans="1:12" x14ac:dyDescent="0.25">
      <c r="B42" s="21" t="s">
        <v>19</v>
      </c>
      <c r="C42" s="17">
        <v>3624.9742661170576</v>
      </c>
      <c r="D42" s="18">
        <v>1.3167503700065957E-2</v>
      </c>
      <c r="E42" s="20" t="s">
        <v>41</v>
      </c>
    </row>
    <row r="43" spans="1:12" x14ac:dyDescent="0.25">
      <c r="B43" s="21" t="s">
        <v>20</v>
      </c>
      <c r="C43" s="17">
        <v>3291.5737848095196</v>
      </c>
      <c r="D43" s="18">
        <v>4.1247791789592974</v>
      </c>
      <c r="E43" s="20" t="s">
        <v>42</v>
      </c>
    </row>
    <row r="44" spans="1:12" x14ac:dyDescent="0.25">
      <c r="B44" s="23" t="s">
        <v>21</v>
      </c>
      <c r="C44" s="17">
        <v>38055.472809148232</v>
      </c>
      <c r="D44" s="18">
        <v>5.1838218287402924</v>
      </c>
      <c r="E44" s="20" t="s">
        <v>42</v>
      </c>
    </row>
    <row r="45" spans="1:12" x14ac:dyDescent="0.25">
      <c r="B45" s="24" t="s">
        <v>22</v>
      </c>
      <c r="C45" s="26">
        <f>SUM(C39:C44)</f>
        <v>4947493.0890182974</v>
      </c>
      <c r="D45" s="27"/>
      <c r="E45" s="26"/>
    </row>
    <row r="48" spans="1:12" x14ac:dyDescent="0.25">
      <c r="A48" s="1" t="s">
        <v>43</v>
      </c>
      <c r="B48" s="3" t="s">
        <v>44</v>
      </c>
    </row>
    <row r="49" spans="2:8" ht="28" customHeight="1" x14ac:dyDescent="0.25">
      <c r="E49" s="47" t="s">
        <v>45</v>
      </c>
      <c r="F49" s="47"/>
      <c r="G49" s="47" t="s">
        <v>46</v>
      </c>
      <c r="H49" s="47"/>
    </row>
    <row r="50" spans="2:8" ht="28" x14ac:dyDescent="0.25">
      <c r="B50" s="44" t="s">
        <v>2</v>
      </c>
      <c r="C50" s="44" t="s">
        <v>47</v>
      </c>
      <c r="D50" s="44" t="s">
        <v>48</v>
      </c>
      <c r="E50" s="44" t="s">
        <v>49</v>
      </c>
      <c r="F50" s="44" t="s">
        <v>50</v>
      </c>
      <c r="G50" s="44" t="s">
        <v>49</v>
      </c>
      <c r="H50" s="44" t="s">
        <v>50</v>
      </c>
    </row>
    <row r="51" spans="2:8" ht="14" x14ac:dyDescent="0.25">
      <c r="B51" s="38" t="s">
        <v>11</v>
      </c>
      <c r="C51" s="39">
        <v>242</v>
      </c>
      <c r="D51" s="40" t="s">
        <v>51</v>
      </c>
      <c r="E51" s="41">
        <v>1.39</v>
      </c>
      <c r="F51" s="42">
        <v>2.6800000000000001E-2</v>
      </c>
      <c r="G51" s="41">
        <v>7.08</v>
      </c>
      <c r="H51" s="43">
        <v>0.1603</v>
      </c>
    </row>
    <row r="52" spans="2:8" ht="14" x14ac:dyDescent="0.25">
      <c r="B52" s="38" t="s">
        <v>11</v>
      </c>
      <c r="C52" s="39">
        <v>750</v>
      </c>
      <c r="D52" s="40" t="s">
        <v>51</v>
      </c>
      <c r="E52" s="41">
        <v>-2.91</v>
      </c>
      <c r="F52" s="42">
        <v>-2.6100000000000002E-2</v>
      </c>
      <c r="G52" s="41">
        <v>-2.79</v>
      </c>
      <c r="H52" s="43">
        <v>-2.69E-2</v>
      </c>
    </row>
    <row r="53" spans="2:8" ht="14" x14ac:dyDescent="0.25">
      <c r="B53" s="38" t="s">
        <v>14</v>
      </c>
      <c r="C53" s="39">
        <v>2000</v>
      </c>
      <c r="D53" s="40" t="s">
        <v>51</v>
      </c>
      <c r="E53" s="41">
        <v>0.35</v>
      </c>
      <c r="F53" s="42">
        <v>1.1999999999999999E-3</v>
      </c>
      <c r="G53" s="41">
        <v>-23.163728932251729</v>
      </c>
      <c r="H53" s="43">
        <v>-7.6257971580468292E-2</v>
      </c>
    </row>
    <row r="54" spans="2:8" ht="14" x14ac:dyDescent="0.25">
      <c r="B54" s="38" t="s">
        <v>17</v>
      </c>
      <c r="C54" s="39">
        <v>500</v>
      </c>
      <c r="D54" s="40" t="s">
        <v>52</v>
      </c>
      <c r="E54" s="41">
        <v>-853.58</v>
      </c>
      <c r="F54" s="42">
        <v>-2.1700000000000001E-2</v>
      </c>
      <c r="G54" s="41">
        <v>-3233.2455320294175</v>
      </c>
      <c r="H54" s="43">
        <v>-8.2428841859867791E-2</v>
      </c>
    </row>
    <row r="55" spans="2:8" ht="42" x14ac:dyDescent="0.25">
      <c r="B55" s="38" t="s">
        <v>53</v>
      </c>
      <c r="C55" s="39">
        <v>200</v>
      </c>
      <c r="D55" s="40" t="s">
        <v>51</v>
      </c>
      <c r="E55" s="41">
        <v>-1.2</v>
      </c>
      <c r="F55" s="42">
        <v>-4.0399999999999998E-2</v>
      </c>
      <c r="G55" s="41">
        <v>-3.998468840000001</v>
      </c>
      <c r="H55" s="43">
        <v>-0.13588968992353689</v>
      </c>
    </row>
    <row r="56" spans="2:8" ht="28" x14ac:dyDescent="0.25">
      <c r="B56" s="38" t="s">
        <v>20</v>
      </c>
      <c r="C56" s="39">
        <v>1</v>
      </c>
      <c r="D56" s="40" t="s">
        <v>52</v>
      </c>
      <c r="E56" s="41">
        <v>-2.09</v>
      </c>
      <c r="F56" s="42">
        <v>-2.9700000000000001E-2</v>
      </c>
      <c r="G56" s="41">
        <v>-6.4446159999999963</v>
      </c>
      <c r="H56" s="43">
        <v>-9.1856058846748467E-2</v>
      </c>
    </row>
    <row r="57" spans="2:8" ht="14" x14ac:dyDescent="0.25">
      <c r="B57" s="38" t="s">
        <v>21</v>
      </c>
      <c r="C57" s="39">
        <v>1000</v>
      </c>
      <c r="D57" s="40" t="s">
        <v>52</v>
      </c>
      <c r="E57" s="41">
        <v>9533.49</v>
      </c>
      <c r="F57" s="42">
        <v>0.1065</v>
      </c>
      <c r="G57" s="41">
        <v>3897.9589791750768</v>
      </c>
      <c r="H57" s="43">
        <v>4.3653380709531647E-2</v>
      </c>
    </row>
  </sheetData>
  <mergeCells count="6">
    <mergeCell ref="G49:H49"/>
    <mergeCell ref="A1:E1"/>
    <mergeCell ref="B13:C13"/>
    <mergeCell ref="B24:C24"/>
    <mergeCell ref="B35:C35"/>
    <mergeCell ref="E49:F4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1576 Account Rate Rider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Reesor</dc:creator>
  <cp:lastModifiedBy>Michelle Reesor</cp:lastModifiedBy>
  <dcterms:created xsi:type="dcterms:W3CDTF">2018-03-19T13:35:29Z</dcterms:created>
  <dcterms:modified xsi:type="dcterms:W3CDTF">2018-03-19T17:18:27Z</dcterms:modified>
</cp:coreProperties>
</file>