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B-2016-0152_2017-2021 COS &amp; IRM Appl\PAO - Revised March 23, 2018\RESS\"/>
    </mc:Choice>
  </mc:AlternateContent>
  <bookViews>
    <workbookView xWindow="-30" yWindow="30" windowWidth="12525" windowHeight="11760" tabRatio="809" firstSheet="4" activeTab="10"/>
  </bookViews>
  <sheets>
    <sheet name="1. Cover" sheetId="79" r:id="rId1"/>
    <sheet name="2. TOC" sheetId="97" r:id="rId2"/>
    <sheet name="3. Legend" sheetId="81" r:id="rId3"/>
    <sheet name="4. OEB_Adjustment_Input_Sheet" sheetId="67" r:id="rId4"/>
    <sheet name="5. Rate_Base_&amp;_Cost_of_Capital" sheetId="68" r:id="rId5"/>
    <sheet name="6. Taxes" sheetId="89" r:id="rId6"/>
    <sheet name="7. Rev_Req" sheetId="69" r:id="rId7"/>
    <sheet name="8. Revenue_Def_Suff" sheetId="70" r:id="rId8"/>
    <sheet name="9. Payment_Amounts" sheetId="92" r:id="rId9"/>
    <sheet name="10. Deferral_Variance_&amp;_Riders" sheetId="91" r:id="rId10"/>
    <sheet name="11. Impact" sheetId="9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L" localSheetId="1">[1]Lakeview!#REF!</definedName>
    <definedName name="\L" localSheetId="2">[1]Lakeview!#REF!</definedName>
    <definedName name="\L">[1]Lakeview!#REF!</definedName>
    <definedName name="\M" localSheetId="1">[1]Lakeview!#REF!</definedName>
    <definedName name="\M" localSheetId="2">[1]Lakeview!#REF!</definedName>
    <definedName name="\M">[1]Lakeview!#REF!</definedName>
    <definedName name="\O" localSheetId="1">[1]Lakeview!#REF!</definedName>
    <definedName name="\O" localSheetId="2">[1]Lakeview!#REF!</definedName>
    <definedName name="\O">[1]Lakeview!#REF!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T" localSheetId="1">#REF!</definedName>
    <definedName name="\T" localSheetId="2">#REF!</definedName>
    <definedName name="\T">#REF!</definedName>
    <definedName name="\Z" localSheetId="1">#REF!</definedName>
    <definedName name="\Z" localSheetId="2">#REF!</definedName>
    <definedName name="\Z">#REF!</definedName>
    <definedName name="______DAT1" localSheetId="1">#REF!</definedName>
    <definedName name="______DAT1" localSheetId="2">#REF!</definedName>
    <definedName name="______DAT1">#REF!</definedName>
    <definedName name="______DAT10" localSheetId="1">'[2]Nuc Darl MFA'!#REF!</definedName>
    <definedName name="______DAT10" localSheetId="2">'[2]Nuc Darl MFA'!#REF!</definedName>
    <definedName name="______DAT10">'[2]Nuc Darl MFA'!#REF!</definedName>
    <definedName name="______DAT2" localSheetId="1">#REF!</definedName>
    <definedName name="______DAT2" localSheetId="2">#REF!</definedName>
    <definedName name="______DAT2">#REF!</definedName>
    <definedName name="______DAT3" localSheetId="1">'[2]Nuc 9807'!#REF!</definedName>
    <definedName name="______DAT3" localSheetId="2">'[2]Nuc 9807'!#REF!</definedName>
    <definedName name="______DAT3">'[2]Nuc 9807'!#REF!</definedName>
    <definedName name="______DAT4" localSheetId="1">'[2]Nuc 9807'!#REF!</definedName>
    <definedName name="______DAT4" localSheetId="2">'[2]Nuc 9807'!#REF!</definedName>
    <definedName name="______DAT4">'[2]Nuc 9807'!#REF!</definedName>
    <definedName name="______DAT5" localSheetId="1">#REF!</definedName>
    <definedName name="______DAT5" localSheetId="2">#REF!</definedName>
    <definedName name="______DAT5">#REF!</definedName>
    <definedName name="______DAT6" localSheetId="1">#REF!</definedName>
    <definedName name="______DAT6" localSheetId="2">#REF!</definedName>
    <definedName name="______DAT6">#REF!</definedName>
    <definedName name="______DAT7" localSheetId="1">'[2]Nuc 9807'!#REF!</definedName>
    <definedName name="______DAT7" localSheetId="2">'[2]Nuc 9807'!#REF!</definedName>
    <definedName name="______DAT7">'[2]Nuc 9807'!#REF!</definedName>
    <definedName name="______DAT8" localSheetId="1">#REF!</definedName>
    <definedName name="______DAT8" localSheetId="2">#REF!</definedName>
    <definedName name="______DAT8">#REF!</definedName>
    <definedName name="______DAT9" localSheetId="1">'[2]Nuc 9807'!#REF!</definedName>
    <definedName name="______DAT9" localSheetId="2">'[2]Nuc 9807'!#REF!</definedName>
    <definedName name="______DAT9">'[2]Nuc 9807'!#REF!</definedName>
    <definedName name="______LAM12" localSheetId="1">#REF!</definedName>
    <definedName name="______LAM12" localSheetId="2">#REF!</definedName>
    <definedName name="______LAM12">#REF!</definedName>
    <definedName name="______LAM34" localSheetId="1">#REF!</definedName>
    <definedName name="______LAM34" localSheetId="2">#REF!</definedName>
    <definedName name="______LAM34">#REF!</definedName>
    <definedName name="______NAN1" localSheetId="1">#REF!</definedName>
    <definedName name="______NAN1" localSheetId="2">#REF!</definedName>
    <definedName name="______NAN1">#REF!</definedName>
    <definedName name="______NAN2" localSheetId="1">#REF!</definedName>
    <definedName name="______NAN2" localSheetId="2">#REF!</definedName>
    <definedName name="______NAN2">#REF!</definedName>
    <definedName name="_____DAT1" localSheetId="1">#REF!</definedName>
    <definedName name="_____DAT1" localSheetId="2">#REF!</definedName>
    <definedName name="_____DAT1">#REF!</definedName>
    <definedName name="_____DAT10" localSheetId="1">'[2]Nuc Darl MFA'!#REF!</definedName>
    <definedName name="_____DAT10" localSheetId="2">'[2]Nuc Darl MFA'!#REF!</definedName>
    <definedName name="_____DAT10">'[2]Nuc Darl MFA'!#REF!</definedName>
    <definedName name="_____DAT2" localSheetId="1">#REF!</definedName>
    <definedName name="_____DAT2" localSheetId="2">#REF!</definedName>
    <definedName name="_____DAT2">#REF!</definedName>
    <definedName name="_____DAT3" localSheetId="1">'[2]Nuc 9807'!#REF!</definedName>
    <definedName name="_____DAT3" localSheetId="2">'[2]Nuc 9807'!#REF!</definedName>
    <definedName name="_____DAT3">'[2]Nuc 9807'!#REF!</definedName>
    <definedName name="_____DAT4" localSheetId="1">'[2]Nuc 9807'!#REF!</definedName>
    <definedName name="_____DAT4" localSheetId="2">'[2]Nuc 9807'!#REF!</definedName>
    <definedName name="_____DAT4">'[2]Nuc 9807'!#REF!</definedName>
    <definedName name="_____DAT5" localSheetId="1">#REF!</definedName>
    <definedName name="_____DAT5" localSheetId="2">#REF!</definedName>
    <definedName name="_____DAT5">#REF!</definedName>
    <definedName name="_____DAT6" localSheetId="1">#REF!</definedName>
    <definedName name="_____DAT6" localSheetId="2">#REF!</definedName>
    <definedName name="_____DAT6">#REF!</definedName>
    <definedName name="_____DAT7" localSheetId="1">'[2]Nuc 9807'!#REF!</definedName>
    <definedName name="_____DAT7" localSheetId="2">'[2]Nuc 9807'!#REF!</definedName>
    <definedName name="_____DAT7">'[2]Nuc 9807'!#REF!</definedName>
    <definedName name="_____DAT8" localSheetId="1">#REF!</definedName>
    <definedName name="_____DAT8" localSheetId="2">#REF!</definedName>
    <definedName name="_____DAT8">#REF!</definedName>
    <definedName name="_____DAT9" localSheetId="1">'[2]Nuc 9807'!#REF!</definedName>
    <definedName name="_____DAT9" localSheetId="2">'[2]Nuc 9807'!#REF!</definedName>
    <definedName name="_____DAT9">'[2]Nuc 9807'!#REF!</definedName>
    <definedName name="____LAM12" localSheetId="1">#REF!</definedName>
    <definedName name="____LAM12" localSheetId="2">#REF!</definedName>
    <definedName name="____LAM12">#REF!</definedName>
    <definedName name="____LAM34" localSheetId="1">#REF!</definedName>
    <definedName name="____LAM34" localSheetId="2">#REF!</definedName>
    <definedName name="____LAM34">#REF!</definedName>
    <definedName name="____NAN1" localSheetId="1">#REF!</definedName>
    <definedName name="____NAN1" localSheetId="2">#REF!</definedName>
    <definedName name="____NAN1">#REF!</definedName>
    <definedName name="____NAN2" localSheetId="1">#REF!</definedName>
    <definedName name="____NAN2" localSheetId="2">#REF!</definedName>
    <definedName name="____NAN2">#REF!</definedName>
    <definedName name="___DAT14" localSheetId="1">#REF!</definedName>
    <definedName name="___DAT14" localSheetId="2">#REF!</definedName>
    <definedName name="___DAT14">#REF!</definedName>
    <definedName name="___DAT15" localSheetId="1">#REF!</definedName>
    <definedName name="___DAT15" localSheetId="2">#REF!</definedName>
    <definedName name="___DAT15">#REF!</definedName>
    <definedName name="___DAT16" localSheetId="1">#REF!</definedName>
    <definedName name="___DAT16" localSheetId="2">#REF!</definedName>
    <definedName name="___DAT16">#REF!</definedName>
    <definedName name="__d1">'[3]Tax FOS1 Major'!$A$2:$A$115</definedName>
    <definedName name="__DAT1" localSheetId="1">#REF!</definedName>
    <definedName name="__DAT1" localSheetId="2">#REF!</definedName>
    <definedName name="__DAT1">#REF!</definedName>
    <definedName name="__DAT10" localSheetId="1">'[2]Nuc Darl MFA'!#REF!</definedName>
    <definedName name="__DAT10" localSheetId="2">'[2]Nuc Darl MFA'!#REF!</definedName>
    <definedName name="__DAT10">'[2]Nuc Darl MFA'!#REF!</definedName>
    <definedName name="__DAT11" localSheetId="1">#REF!</definedName>
    <definedName name="__DAT11" localSheetId="2">#REF!</definedName>
    <definedName name="__DAT11">#REF!</definedName>
    <definedName name="__DAT12" localSheetId="1">#REF!</definedName>
    <definedName name="__DAT12" localSheetId="2">#REF!</definedName>
    <definedName name="__DAT12">#REF!</definedName>
    <definedName name="__DAT13">'[3]Tax FOS1 Major'!$M$2:$M$115</definedName>
    <definedName name="__DAT2" localSheetId="1">#REF!</definedName>
    <definedName name="__DAT2" localSheetId="2">#REF!</definedName>
    <definedName name="__DAT2">#REF!</definedName>
    <definedName name="__DAT3" localSheetId="1">'[2]Nuc 9807'!#REF!</definedName>
    <definedName name="__DAT3" localSheetId="2">'[2]Nuc 9807'!#REF!</definedName>
    <definedName name="__DAT3">'[2]Nuc 9807'!#REF!</definedName>
    <definedName name="__DAT4" localSheetId="1">'[2]Nuc 9807'!#REF!</definedName>
    <definedName name="__DAT4" localSheetId="2">'[2]Nuc 9807'!#REF!</definedName>
    <definedName name="__DAT4">'[2]Nuc 9807'!#REF!</definedName>
    <definedName name="__DAT5" localSheetId="1">#REF!</definedName>
    <definedName name="__DAT5" localSheetId="2">#REF!</definedName>
    <definedName name="__DAT5">#REF!</definedName>
    <definedName name="__DAT6" localSheetId="1">#REF!</definedName>
    <definedName name="__DAT6" localSheetId="2">#REF!</definedName>
    <definedName name="__DAT6">#REF!</definedName>
    <definedName name="__DAT7" localSheetId="1">'[2]Nuc 9807'!#REF!</definedName>
    <definedName name="__DAT7" localSheetId="2">'[2]Nuc 9807'!#REF!</definedName>
    <definedName name="__DAT7">'[2]Nuc 9807'!#REF!</definedName>
    <definedName name="__DAT8" localSheetId="1">#REF!</definedName>
    <definedName name="__DAT8" localSheetId="2">#REF!</definedName>
    <definedName name="__DAT8">#REF!</definedName>
    <definedName name="__DAT9" localSheetId="1">'[2]Nuc 9807'!#REF!</definedName>
    <definedName name="__DAT9" localSheetId="2">'[2]Nuc 9807'!#REF!</definedName>
    <definedName name="__DAT9">'[2]Nuc 9807'!#REF!</definedName>
    <definedName name="__LAM12" localSheetId="1">#REF!</definedName>
    <definedName name="__LAM12" localSheetId="2">#REF!</definedName>
    <definedName name="__LAM12">#REF!</definedName>
    <definedName name="__LAM34" localSheetId="1">#REF!</definedName>
    <definedName name="__LAM34" localSheetId="2">#REF!</definedName>
    <definedName name="__LAM34">#REF!</definedName>
    <definedName name="__NAN1" localSheetId="1">#REF!</definedName>
    <definedName name="__NAN1" localSheetId="2">#REF!</definedName>
    <definedName name="__NAN1">#REF!</definedName>
    <definedName name="__NAN2" localSheetId="1">#REF!</definedName>
    <definedName name="__NAN2" localSheetId="2">#REF!</definedName>
    <definedName name="__NAN2">#REF!</definedName>
    <definedName name="_10TBAY_HEAD" localSheetId="1">#REF!</definedName>
    <definedName name="_10TBAY_HEAD" localSheetId="2">#REF!</definedName>
    <definedName name="_10TBAY_HEAD">#REF!</definedName>
    <definedName name="_1FOS_OVR1" localSheetId="1">#REF!</definedName>
    <definedName name="_1FOS_OVR1" localSheetId="2">#REF!</definedName>
    <definedName name="_1FOS_OVR1">#REF!</definedName>
    <definedName name="_2FOS_OVR2" localSheetId="1">#REF!</definedName>
    <definedName name="_2FOS_OVR2" localSheetId="2">#REF!</definedName>
    <definedName name="_2FOS_OVR2">#REF!</definedName>
    <definedName name="_3FOS_OVR3" localSheetId="1">#REF!</definedName>
    <definedName name="_3FOS_OVR3" localSheetId="2">#REF!</definedName>
    <definedName name="_3FOS_OVR3">#REF!</definedName>
    <definedName name="_4INV_VALUE" localSheetId="1">#REF!</definedName>
    <definedName name="_4INV_VALUE" localSheetId="2">#REF!</definedName>
    <definedName name="_4INV_VALUE">#REF!</definedName>
    <definedName name="_5NAN_FOOT" localSheetId="1">#REF!</definedName>
    <definedName name="_5NAN_FOOT" localSheetId="2">#REF!</definedName>
    <definedName name="_5NAN_FOOT">#REF!</definedName>
    <definedName name="_6NAN_HEAD" localSheetId="1">#REF!</definedName>
    <definedName name="_6NAN_HEAD" localSheetId="2">#REF!</definedName>
    <definedName name="_6NAN_HEAD">#REF!</definedName>
    <definedName name="_7SUM_COMM" localSheetId="1">#REF!</definedName>
    <definedName name="_7SUM_COMM" localSheetId="2">#REF!</definedName>
    <definedName name="_7SUM_COMM">#REF!</definedName>
    <definedName name="_8TBAY_1" localSheetId="1">#REF!</definedName>
    <definedName name="_8TBAY_1" localSheetId="2">#REF!</definedName>
    <definedName name="_8TBAY_1">#REF!</definedName>
    <definedName name="_93DRATED" localSheetId="1">#REF!</definedName>
    <definedName name="_93DRATED" localSheetId="2">#REF!</definedName>
    <definedName name="_93DRATED">#REF!</definedName>
    <definedName name="_93DRATEM" localSheetId="1">#REF!</definedName>
    <definedName name="_93DRATEM" localSheetId="2">#REF!</definedName>
    <definedName name="_93DRATEM">#REF!</definedName>
    <definedName name="_93PENERGY" localSheetId="1">#REF!</definedName>
    <definedName name="_93PENERGY" localSheetId="2">#REF!</definedName>
    <definedName name="_93PENERGY">#REF!</definedName>
    <definedName name="_93RATED" localSheetId="1">#REF!</definedName>
    <definedName name="_93RATED" localSheetId="2">#REF!</definedName>
    <definedName name="_93RATED">#REF!</definedName>
    <definedName name="_93RATEM" localSheetId="1">#REF!</definedName>
    <definedName name="_93RATEM" localSheetId="2">#REF!</definedName>
    <definedName name="_93RATEM">#REF!</definedName>
    <definedName name="_93RATER" localSheetId="1">#REF!</definedName>
    <definedName name="_93RATER" localSheetId="2">#REF!</definedName>
    <definedName name="_93RATER">#REF!</definedName>
    <definedName name="_94ED" localSheetId="1">#REF!</definedName>
    <definedName name="_94ED" localSheetId="2">#REF!</definedName>
    <definedName name="_94ED">#REF!</definedName>
    <definedName name="_94EM" localSheetId="1">#REF!</definedName>
    <definedName name="_94EM" localSheetId="2">#REF!</definedName>
    <definedName name="_94EM">#REF!</definedName>
    <definedName name="_94NR" localSheetId="1">#REF!</definedName>
    <definedName name="_94NR" localSheetId="2">#REF!</definedName>
    <definedName name="_94NR">#REF!</definedName>
    <definedName name="_94SENERGY" localSheetId="1">#REF!</definedName>
    <definedName name="_94SENERGY" localSheetId="2">#REF!</definedName>
    <definedName name="_94SENERGY">#REF!</definedName>
    <definedName name="_9TBAY_2" localSheetId="1">#REF!</definedName>
    <definedName name="_9TBAY_2" localSheetId="2">#REF!</definedName>
    <definedName name="_9TBAY_2">#REF!</definedName>
    <definedName name="_d1">'[3]Tax FOS1 Major'!$A$2:$A$115</definedName>
    <definedName name="_DAT1" localSheetId="1">#REF!</definedName>
    <definedName name="_DAT1" localSheetId="2">#REF!</definedName>
    <definedName name="_DAT1">#REF!</definedName>
    <definedName name="_DAT10" localSheetId="1">'[2]Nuc Darl MFA'!#REF!</definedName>
    <definedName name="_DAT10" localSheetId="2">'[2]Nuc Darl MFA'!#REF!</definedName>
    <definedName name="_DAT10">'[2]Nuc Darl MFA'!#REF!</definedName>
    <definedName name="_DAT11" localSheetId="1">#REF!</definedName>
    <definedName name="_DAT11" localSheetId="2">#REF!</definedName>
    <definedName name="_DAT11">#REF!</definedName>
    <definedName name="_DAT12" localSheetId="1">#REF!</definedName>
    <definedName name="_DAT12" localSheetId="2">#REF!</definedName>
    <definedName name="_DAT12">#REF!</definedName>
    <definedName name="_DAT13">'[3]Tax FOS1 Major'!$M$2:$M$115</definedName>
    <definedName name="_DAT14" localSheetId="1">#REF!</definedName>
    <definedName name="_DAT14" localSheetId="2">#REF!</definedName>
    <definedName name="_DAT14">#REF!</definedName>
    <definedName name="_DAT15" localSheetId="1">#REF!</definedName>
    <definedName name="_DAT15" localSheetId="2">#REF!</definedName>
    <definedName name="_DAT15">#REF!</definedName>
    <definedName name="_DAT16" localSheetId="1">#REF!</definedName>
    <definedName name="_DAT16" localSheetId="2">#REF!</definedName>
    <definedName name="_DAT16">#REF!</definedName>
    <definedName name="_DAT2" localSheetId="1">#REF!</definedName>
    <definedName name="_DAT2" localSheetId="2">#REF!</definedName>
    <definedName name="_DAT2">#REF!</definedName>
    <definedName name="_DAT3" localSheetId="1">'[2]Nuc 9807'!#REF!</definedName>
    <definedName name="_DAT3" localSheetId="2">'[2]Nuc 9807'!#REF!</definedName>
    <definedName name="_DAT3">'[2]Nuc 9807'!#REF!</definedName>
    <definedName name="_DAT4" localSheetId="1">'[2]Nuc 9807'!#REF!</definedName>
    <definedName name="_DAT4" localSheetId="2">'[2]Nuc 9807'!#REF!</definedName>
    <definedName name="_DAT4">'[2]Nuc 9807'!#REF!</definedName>
    <definedName name="_DAT5" localSheetId="1">#REF!</definedName>
    <definedName name="_DAT5" localSheetId="2">#REF!</definedName>
    <definedName name="_DAT5">#REF!</definedName>
    <definedName name="_DAT6" localSheetId="1">#REF!</definedName>
    <definedName name="_DAT6" localSheetId="2">#REF!</definedName>
    <definedName name="_DAT6">#REF!</definedName>
    <definedName name="_DAT7" localSheetId="1">'[2]Nuc 9807'!#REF!</definedName>
    <definedName name="_DAT7" localSheetId="2">'[2]Nuc 9807'!#REF!</definedName>
    <definedName name="_DAT7">'[2]Nuc 9807'!#REF!</definedName>
    <definedName name="_DAT8" localSheetId="1">#REF!</definedName>
    <definedName name="_DAT8" localSheetId="2">#REF!</definedName>
    <definedName name="_DAT8">#REF!</definedName>
    <definedName name="_DAT9" localSheetId="1">'[2]Nuc 9807'!#REF!</definedName>
    <definedName name="_DAT9" localSheetId="2">'[2]Nuc 9807'!#REF!</definedName>
    <definedName name="_DAT9">'[2]Nuc 9807'!#REF!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'[4]94SEC5L'!#REF!</definedName>
    <definedName name="_Key1" localSheetId="2" hidden="1">'[4]94SEC5L'!#REF!</definedName>
    <definedName name="_Key1" hidden="1">'[4]94SEC5L'!#REF!</definedName>
    <definedName name="_LAM12" localSheetId="1">#REF!</definedName>
    <definedName name="_LAM12" localSheetId="2">#REF!</definedName>
    <definedName name="_LAM12">#REF!</definedName>
    <definedName name="_LAM34" localSheetId="1">#REF!</definedName>
    <definedName name="_LAM34" localSheetId="2">#REF!</definedName>
    <definedName name="_LAM34">#REF!</definedName>
    <definedName name="_NAN1" localSheetId="1">#REF!</definedName>
    <definedName name="_NAN1" localSheetId="2">#REF!</definedName>
    <definedName name="_NAN1">#REF!</definedName>
    <definedName name="_NAN2" localSheetId="1">#REF!</definedName>
    <definedName name="_NAN2" localSheetId="2">#REF!</definedName>
    <definedName name="_NAN2">#REF!</definedName>
    <definedName name="_Order1" hidden="1">255</definedName>
    <definedName name="_Order2" hidden="1">0</definedName>
    <definedName name="_Sort" localSheetId="1" hidden="1">'[4]94SEC5L'!#REF!</definedName>
    <definedName name="_Sort" localSheetId="2" hidden="1">'[4]94SEC5L'!#REF!</definedName>
    <definedName name="_Sort" hidden="1">'[4]94SEC5L'!#REF!</definedName>
    <definedName name="a" localSheetId="1">#REF!</definedName>
    <definedName name="a" localSheetId="2">#REF!</definedName>
    <definedName name="a">#REF!</definedName>
    <definedName name="aaaaa" localSheetId="1">#REF!</definedName>
    <definedName name="aaaaa" localSheetId="2">#REF!</definedName>
    <definedName name="aaaaa">#REF!</definedName>
    <definedName name="aaaaaaaaaaaaa" localSheetId="1">[5]III.F!#REF!</definedName>
    <definedName name="aaaaaaaaaaaaa" localSheetId="2">[5]III.F!#REF!</definedName>
    <definedName name="aaaaaaaaaaaaa">[5]III.F!#REF!</definedName>
    <definedName name="aaaaaaaaaaaaaa" localSheetId="1">[6]Current!#REF!</definedName>
    <definedName name="aaaaaaaaaaaaaa" localSheetId="2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">#REF!</definedName>
    <definedName name="acd" localSheetId="2">#REF!</definedName>
    <definedName name="acd">#REF!</definedName>
    <definedName name="ACHANGE" localSheetId="1">#REF!</definedName>
    <definedName name="ACHANGE" localSheetId="2">#REF!</definedName>
    <definedName name="ACHANGE">#REF!</definedName>
    <definedName name="ActualData" localSheetId="1">#REF!</definedName>
    <definedName name="ActualData" localSheetId="2">#REF!</definedName>
    <definedName name="ActualData">#REF!</definedName>
    <definedName name="Ancillary">[9]DataSum!$AA$3:$AQ$48</definedName>
    <definedName name="AncillaryChanges_LM">[9]DataSum!$AB$49:$AM$70</definedName>
    <definedName name="asd" localSheetId="1">#REF!</definedName>
    <definedName name="asd" localSheetId="2">#REF!</definedName>
    <definedName name="asd">#REF!</definedName>
    <definedName name="asdfdsf" localSheetId="1">#REF!</definedName>
    <definedName name="asdfdsf" localSheetId="2">#REF!</definedName>
    <definedName name="asdfdsf">#REF!</definedName>
    <definedName name="at" localSheetId="1">#REF!</definedName>
    <definedName name="at" localSheetId="2">#REF!</definedName>
    <definedName name="at">#REF!</definedName>
    <definedName name="ATIKOKAN" localSheetId="1">#REF!</definedName>
    <definedName name="ATIKOKAN" localSheetId="2">#REF!</definedName>
    <definedName name="ATIKOKAN">#REF!</definedName>
    <definedName name="ATIKSPACE">[10]Lambton:Nanticoke!$A$12:$R$394</definedName>
    <definedName name="AUGSUM" localSheetId="1">#REF!</definedName>
    <definedName name="AUGSUM" localSheetId="2">#REF!</definedName>
    <definedName name="AUGSUM">#REF!</definedName>
    <definedName name="AVGRAT" localSheetId="1">#REF!</definedName>
    <definedName name="AVGRAT" localSheetId="2">#REF!</definedName>
    <definedName name="AVGRAT">#REF!</definedName>
    <definedName name="b">[11]settings!$C$16</definedName>
    <definedName name="bb" localSheetId="1">#REF!</definedName>
    <definedName name="bb" localSheetId="2">#REF!</definedName>
    <definedName name="bb">#REF!</definedName>
    <definedName name="BBANALYSIS" localSheetId="1">#REF!</definedName>
    <definedName name="BBANALYSIS" localSheetId="2">#REF!</definedName>
    <definedName name="BBANALYSIS">#REF!</definedName>
    <definedName name="bbbbbb" localSheetId="1">#REF!</definedName>
    <definedName name="bbbbbb" localSheetId="2">#REF!</definedName>
    <definedName name="bbbbbb">#REF!</definedName>
    <definedName name="bbbbbbbbbbb" localSheetId="1">#REF!</definedName>
    <definedName name="bbbbbbbbbbb" localSheetId="2">#REF!</definedName>
    <definedName name="bbbbbbbbbbb">#REF!</definedName>
    <definedName name="Best" localSheetId="1">#REF!</definedName>
    <definedName name="Best" localSheetId="2">#REF!</definedName>
    <definedName name="Best">#REF!</definedName>
    <definedName name="bh" localSheetId="1">#REF!</definedName>
    <definedName name="bh" localSheetId="2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">#REF!</definedName>
    <definedName name="brief_book" localSheetId="2">#REF!</definedName>
    <definedName name="brief_book">#REF!</definedName>
    <definedName name="budget">[13]Margin!$B$9:$O$36</definedName>
    <definedName name="Budget_Line_Losses" localSheetId="1">'[14]99 Budget -John Arciuch'!#REF!</definedName>
    <definedName name="Budget_Line_Losses" localSheetId="2">'[14]99 Budget -John Arciuch'!#REF!</definedName>
    <definedName name="Budget_Line_Losses">'[14]99 Budget -John Arciuch'!#REF!</definedName>
    <definedName name="cadcadfd" localSheetId="1">#REF!</definedName>
    <definedName name="cadcadfd" localSheetId="2">#REF!</definedName>
    <definedName name="cadcadfd">#REF!</definedName>
    <definedName name="cas" localSheetId="1">#REF!</definedName>
    <definedName name="cas" localSheetId="2">#REF!</definedName>
    <definedName name="cas">#REF!</definedName>
    <definedName name="casd" localSheetId="1">#REF!</definedName>
    <definedName name="casd" localSheetId="2">#REF!</definedName>
    <definedName name="casd">#REF!</definedName>
    <definedName name="CASH1" localSheetId="1">#REF!</definedName>
    <definedName name="CASH1" localSheetId="2">#REF!</definedName>
    <definedName name="CASH1">#REF!</definedName>
    <definedName name="CASH2" localSheetId="1">#REF!</definedName>
    <definedName name="CASH2" localSheetId="2">#REF!</definedName>
    <definedName name="CASH2">#REF!</definedName>
    <definedName name="cc" localSheetId="1">#REF!</definedName>
    <definedName name="cc" localSheetId="2">#REF!</definedName>
    <definedName name="cc">#REF!</definedName>
    <definedName name="cd" localSheetId="1">#REF!</definedName>
    <definedName name="cd" localSheetId="2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>#REF!</definedName>
    <definedName name="Clear_Output" localSheetId="1">#REF!</definedName>
    <definedName name="Clear_Output" localSheetId="2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">#REF!,#REF!,#REF!</definedName>
    <definedName name="ClearReport" localSheetId="2">#REF!,#REF!,#REF!</definedName>
    <definedName name="ClearReport">#REF!,#REF!,#REF!</definedName>
    <definedName name="CONSUMPTION" localSheetId="1">#REF!</definedName>
    <definedName name="CONSUMPTION" localSheetId="2">#REF!</definedName>
    <definedName name="CONSUMPTION">#REF!</definedName>
    <definedName name="Convert_number_to_word" localSheetId="1">#REF!</definedName>
    <definedName name="Convert_number_to_word" localSheetId="2">#REF!</definedName>
    <definedName name="Convert_number_to_word">#REF!</definedName>
    <definedName name="cop" localSheetId="1">#REF!</definedName>
    <definedName name="cop" localSheetId="2">#REF!</definedName>
    <definedName name="cop">#REF!</definedName>
    <definedName name="CopyEnergy" localSheetId="1">[17]!CopyEnergy</definedName>
    <definedName name="CopyEnergy" localSheetId="2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">#REF!</definedName>
    <definedName name="d" localSheetId="2">#REF!</definedName>
    <definedName name="d">#REF!</definedName>
    <definedName name="dad" localSheetId="1">#REF!</definedName>
    <definedName name="dad" localSheetId="2">#REF!</definedName>
    <definedName name="dad">#REF!</definedName>
    <definedName name="dafadf" localSheetId="1">#REF!</definedName>
    <definedName name="dafadf" localSheetId="2">#REF!</definedName>
    <definedName name="dafadf">#REF!</definedName>
    <definedName name="dasdfdfsdfa" localSheetId="1">#REF!</definedName>
    <definedName name="dasdfdfsdfa" localSheetId="2">#REF!</definedName>
    <definedName name="dasdfdfsdfa">#REF!</definedName>
    <definedName name="_xlnm.Database" localSheetId="1">#REF!</definedName>
    <definedName name="_xlnm.Database" localSheetId="2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">#REF!</definedName>
    <definedName name="dd" localSheetId="2">#REF!</definedName>
    <definedName name="dd">#REF!</definedName>
    <definedName name="ddddd" localSheetId="1">#REF!</definedName>
    <definedName name="ddddd" localSheetId="2">#REF!</definedName>
    <definedName name="ddddd">#REF!</definedName>
    <definedName name="ddddddd" localSheetId="1">#REF!</definedName>
    <definedName name="ddddddd" localSheetId="2">#REF!</definedName>
    <definedName name="ddddddd">#REF!</definedName>
    <definedName name="dddddddddddddddd" localSheetId="1">#REF!</definedName>
    <definedName name="dddddddddddddddd" localSheetId="2">#REF!</definedName>
    <definedName name="dddddddddddddddd">#REF!</definedName>
    <definedName name="DECSUM" localSheetId="1">#REF!</definedName>
    <definedName name="DECSUM" localSheetId="2">#REF!</definedName>
    <definedName name="DECSUM">#REF!</definedName>
    <definedName name="dfadfs" localSheetId="1" hidden="1">'[4]94SEC5L'!#REF!</definedName>
    <definedName name="dfadfs" localSheetId="2" hidden="1">'[4]94SEC5L'!#REF!</definedName>
    <definedName name="dfadfs" hidden="1">'[4]94SEC5L'!#REF!</definedName>
    <definedName name="dfasdf" localSheetId="1">#REF!</definedName>
    <definedName name="dfasdf" localSheetId="2">#REF!</definedName>
    <definedName name="dfasdf">#REF!</definedName>
    <definedName name="dfasdfsd" localSheetId="1" hidden="1">'[4]94SEC5L'!#REF!</definedName>
    <definedName name="dfasdfsd" localSheetId="2" hidden="1">'[4]94SEC5L'!#REF!</definedName>
    <definedName name="dfasdfsd" hidden="1">'[4]94SEC5L'!#REF!</definedName>
    <definedName name="dfd" localSheetId="1">#REF!</definedName>
    <definedName name="dfd" localSheetId="2">#REF!</definedName>
    <definedName name="dfd">#REF!</definedName>
    <definedName name="dg" localSheetId="1">#REF!</definedName>
    <definedName name="dg" localSheetId="2">#REF!</definedName>
    <definedName name="dg">#REF!</definedName>
    <definedName name="discount_rate" localSheetId="1">#REF!</definedName>
    <definedName name="discount_rate" localSheetId="2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">#REF!</definedName>
    <definedName name="dr" localSheetId="2">#REF!</definedName>
    <definedName name="dr">#REF!</definedName>
    <definedName name="ds" localSheetId="1">#REF!</definedName>
    <definedName name="ds" localSheetId="2">#REF!</definedName>
    <definedName name="ds">#REF!</definedName>
    <definedName name="ee" localSheetId="1">#REF!</definedName>
    <definedName name="ee" localSheetId="2">#REF!</definedName>
    <definedName name="ee">#REF!</definedName>
    <definedName name="eeeeeeeeeee" localSheetId="1">#REF!</definedName>
    <definedName name="eeeeeeeeeee" localSheetId="2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">#REF!</definedName>
    <definedName name="Energytrading" localSheetId="2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">#REF!</definedName>
    <definedName name="f" localSheetId="2">#REF!</definedName>
    <definedName name="f">#REF!</definedName>
    <definedName name="F7_BI14">[12]settings!$B$48:$B$65</definedName>
    <definedName name="fdf" localSheetId="1">#REF!</definedName>
    <definedName name="fdf" localSheetId="2">#REF!</definedName>
    <definedName name="fdf">#REF!</definedName>
    <definedName name="FEBSUM" localSheetId="1">#REF!</definedName>
    <definedName name="FEBSUM" localSheetId="2">#REF!</definedName>
    <definedName name="FEBSUM">#REF!</definedName>
    <definedName name="fffff" localSheetId="1">#REF!</definedName>
    <definedName name="fffff" localSheetId="2">#REF!</definedName>
    <definedName name="fffff">#REF!</definedName>
    <definedName name="FIGURES">#N/A</definedName>
    <definedName name="File4Web" localSheetId="1">[17]!File4Web</definedName>
    <definedName name="File4Web" localSheetId="2">[17]!File4Web</definedName>
    <definedName name="File4Web">[17]!File4Web</definedName>
    <definedName name="FIN_CHARGE_INPUT" localSheetId="1">#REF!</definedName>
    <definedName name="FIN_CHARGE_INPUT" localSheetId="2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">#REF!</definedName>
    <definedName name="FOOT" localSheetId="2">#REF!</definedName>
    <definedName name="FOOT">#REF!</definedName>
    <definedName name="FOSSIL">#N/A</definedName>
    <definedName name="FUELEXID">'[23]MAIN INDEX'!$C$2</definedName>
    <definedName name="g" localSheetId="1">#REF!</definedName>
    <definedName name="g" localSheetId="2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">#REF!</definedName>
    <definedName name="HEAD1" localSheetId="2">#REF!</definedName>
    <definedName name="HEAD1">#REF!</definedName>
    <definedName name="HEAD2" localSheetId="1">[1]Lakeview!#REF!</definedName>
    <definedName name="HEAD2" localSheetId="2">[1]Lakeview!#REF!</definedName>
    <definedName name="HEAD2">[1]Lakeview!#REF!</definedName>
    <definedName name="hhhhhhhhhhhhh" localSheetId="1">#REF!</definedName>
    <definedName name="hhhhhhhhhhhhh" localSheetId="2">#REF!</definedName>
    <definedName name="hhhhhhhhhhhhh">#REF!</definedName>
    <definedName name="HTML_CodePage" hidden="1">1252</definedName>
    <definedName name="HTML_Control" localSheetId="10" hidden="1">{"'GenCo'!$A$3:$U$52"}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">#REF!</definedName>
    <definedName name="Input" localSheetId="2">#REF!</definedName>
    <definedName name="Input">#REF!</definedName>
    <definedName name="Input_FAMS" localSheetId="1">#REF!</definedName>
    <definedName name="Input_FAMS" localSheetId="2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">#REF!</definedName>
    <definedName name="INVENTORY" localSheetId="2">#REF!</definedName>
    <definedName name="INVENTORY">#REF!</definedName>
    <definedName name="jjjjjjjjjjj">[27]settings!$C$16</definedName>
    <definedName name="JULSUM" localSheetId="1">#REF!</definedName>
    <definedName name="JULSUM" localSheetId="2">#REF!</definedName>
    <definedName name="JULSUM">#REF!</definedName>
    <definedName name="JUNSUM" localSheetId="1">#REF!</definedName>
    <definedName name="JUNSUM" localSheetId="2">#REF!</definedName>
    <definedName name="JUNSUM">#REF!</definedName>
    <definedName name="l" localSheetId="1">#REF!</definedName>
    <definedName name="l" localSheetId="2">#REF!</definedName>
    <definedName name="l">#REF!</definedName>
    <definedName name="LAKE" localSheetId="1">#REF!</definedName>
    <definedName name="LAKE" localSheetId="2">#REF!</definedName>
    <definedName name="LAKE">#REF!</definedName>
    <definedName name="LAKE2" localSheetId="1">#REF!</definedName>
    <definedName name="LAKE2" localSheetId="2">#REF!</definedName>
    <definedName name="LAKE2">#REF!</definedName>
    <definedName name="LAKEVIEW" localSheetId="1">#REF!</definedName>
    <definedName name="LAKEVIEW" localSheetId="2">#REF!</definedName>
    <definedName name="LAKEVIEW">#REF!</definedName>
    <definedName name="LAMBTON" localSheetId="1">#REF!</definedName>
    <definedName name="LAMBTON" localSheetId="2">#REF!</definedName>
    <definedName name="LAMBTON">#REF!</definedName>
    <definedName name="LastUpDate">[27]settings!$B$4</definedName>
    <definedName name="lastyr" localSheetId="1">[6]Current!#REF!</definedName>
    <definedName name="lastyr" localSheetId="2">[6]Current!#REF!</definedName>
    <definedName name="lastyr">[6]Current!#REF!</definedName>
    <definedName name="LEN" localSheetId="1">#REF!</definedName>
    <definedName name="LEN" localSheetId="2">#REF!</definedName>
    <definedName name="LEN">#REF!</definedName>
    <definedName name="LENNOX" localSheetId="1">#REF!</definedName>
    <definedName name="LENNOX" localSheetId="2">#REF!</definedName>
    <definedName name="LENNOX">#REF!</definedName>
    <definedName name="LENSPACE">'[10]Lambton:Total FBU'!$A$63:$R$462</definedName>
    <definedName name="lll" localSheetId="1">#REF!</definedName>
    <definedName name="lll" localSheetId="2">#REF!</definedName>
    <definedName name="lll">#REF!</definedName>
    <definedName name="llll" localSheetId="1">#REF!</definedName>
    <definedName name="llll" localSheetId="2">#REF!</definedName>
    <definedName name="llll">#REF!</definedName>
    <definedName name="llllllllllllllllllllllllll" localSheetId="1">#REF!</definedName>
    <definedName name="llllllllllllllllllllllllll" localSheetId="2">#REF!</definedName>
    <definedName name="llllllllllllllllllllllllll">#REF!</definedName>
    <definedName name="Loss">'[28]Static Data'!$E$27</definedName>
    <definedName name="Market_Rates">'[29]Market Rates'!$A$3:$G$3000</definedName>
    <definedName name="MARSUM" localSheetId="1">#REF!</definedName>
    <definedName name="MARSUM" localSheetId="2">#REF!</definedName>
    <definedName name="MARSUM">#REF!</definedName>
    <definedName name="MaxYear">[15]InputRateForecast!$A$106</definedName>
    <definedName name="MAYSUM" localSheetId="1">#REF!</definedName>
    <definedName name="MAYSUM" localSheetId="2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[30]Methods!$G$2:$G$9</definedName>
    <definedName name="MethodsUnitAllocation">[15]Methods!$B$2:$B$4</definedName>
    <definedName name="mmmmmm" localSheetId="1">#REF!</definedName>
    <definedName name="mmmmmm" localSheetId="2">#REF!</definedName>
    <definedName name="mmmmmm">#REF!</definedName>
    <definedName name="mmmmmmmmmmmmmm" localSheetId="1">#REF!</definedName>
    <definedName name="mmmmmmmmmmmmmm" localSheetId="2">#REF!</definedName>
    <definedName name="mmmmmmmmmmmmmm">#REF!</definedName>
    <definedName name="MONTHLY">'[10]Lambton:Total FBU'!$A$2:$R$84</definedName>
    <definedName name="MonthlyScroll" localSheetId="1">[17]!MonthlyScroll</definedName>
    <definedName name="MonthlyScroll" localSheetId="2">[17]!MonthlyScroll</definedName>
    <definedName name="MonthlyScroll">[17]!MonthlyScroll</definedName>
    <definedName name="MONTHS" localSheetId="1">#REF!</definedName>
    <definedName name="MONTHS" localSheetId="2">#REF!</definedName>
    <definedName name="MONTHS">#REF!</definedName>
    <definedName name="MONTHS2" localSheetId="1">#REF!</definedName>
    <definedName name="MONTHS2" localSheetId="2">#REF!</definedName>
    <definedName name="MONTHS2">#REF!</definedName>
    <definedName name="MPMARebate" localSheetId="1">#REF!</definedName>
    <definedName name="MPMARebate" localSheetId="2">#REF!</definedName>
    <definedName name="MPMARebate">#REF!</definedName>
    <definedName name="NANLINE1" localSheetId="1">'[10]Total FBU'!#REF!</definedName>
    <definedName name="NANLINE1" localSheetId="2">'[10]Total FBU'!#REF!</definedName>
    <definedName name="NANLINE1">'[10]Total FBU'!#REF!</definedName>
    <definedName name="NANLINE2" localSheetId="1">'[10]Total FBU'!#REF!</definedName>
    <definedName name="NANLINE2" localSheetId="2">'[10]Total FBU'!#REF!</definedName>
    <definedName name="NANLINE2">'[10]Total FBU'!#REF!</definedName>
    <definedName name="NANTICOKE" localSheetId="1">#REF!</definedName>
    <definedName name="NANTICOKE" localSheetId="2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'[28]Static Data'!$E$25</definedName>
    <definedName name="new_discount_rate" localSheetId="1">#REF!</definedName>
    <definedName name="new_discount_rate" localSheetId="2">#REF!</definedName>
    <definedName name="new_discount_rate">#REF!</definedName>
    <definedName name="nnnnn" localSheetId="1">#REF!</definedName>
    <definedName name="nnnnn" localSheetId="2">#REF!</definedName>
    <definedName name="nnnnn">#REF!</definedName>
    <definedName name="nnnnnnnnnnnnn" localSheetId="1">#REF!</definedName>
    <definedName name="nnnnnnnnnnnnn" localSheetId="2">#REF!</definedName>
    <definedName name="nnnnnnnnnnnnn">#REF!</definedName>
    <definedName name="nnnnnnnnnnnnnnnn" localSheetId="1">#REF!</definedName>
    <definedName name="nnnnnnnnnnnnnnnn" localSheetId="2">#REF!</definedName>
    <definedName name="nnnnnnnnnnnnnnnn">#REF!</definedName>
    <definedName name="NominalIntRate">[15]Main!$D$14</definedName>
    <definedName name="NOVSUM" localSheetId="1">#REF!</definedName>
    <definedName name="NOVSUM" localSheetId="2">#REF!</definedName>
    <definedName name="NOVSUM">#REF!</definedName>
    <definedName name="NUCLEAR">#N/A</definedName>
    <definedName name="OCTSUM" localSheetId="1">#REF!</definedName>
    <definedName name="OCTSUM" localSheetId="2">#REF!</definedName>
    <definedName name="OCTSUM">#REF!</definedName>
    <definedName name="old_discount_rate" localSheetId="1">#REF!</definedName>
    <definedName name="old_discount_rate" localSheetId="2">#REF!</definedName>
    <definedName name="old_discount_rate">#REF!</definedName>
    <definedName name="OMA" localSheetId="1">#REF!</definedName>
    <definedName name="OMA" localSheetId="2">#REF!</definedName>
    <definedName name="OMA">#REF!</definedName>
    <definedName name="OMA_PROG" localSheetId="1">#REF!</definedName>
    <definedName name="OMA_PROG" localSheetId="2">#REF!</definedName>
    <definedName name="OMA_PROG">#REF!</definedName>
    <definedName name="OMA_RES" localSheetId="1">#REF!</definedName>
    <definedName name="OMA_RES" localSheetId="2">#REF!</definedName>
    <definedName name="OMA_RES">#REF!</definedName>
    <definedName name="ONFA_discount_rate" localSheetId="1">#REF!</definedName>
    <definedName name="ONFA_discount_rate" localSheetId="2">#REF!</definedName>
    <definedName name="ONFA_discount_rate">#REF!</definedName>
    <definedName name="ONFA_only?">[15]Results!$AC$22</definedName>
    <definedName name="Orgname">[31]settings!$B$12</definedName>
    <definedName name="Page1" localSheetId="1">#REF!</definedName>
    <definedName name="Page1" localSheetId="2">#REF!</definedName>
    <definedName name="Page1">#REF!</definedName>
    <definedName name="Page2" localSheetId="1">#REF!</definedName>
    <definedName name="Page2" localSheetId="2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">#REF!</definedName>
    <definedName name="pppppppp" localSheetId="2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[32]IMO_Prelim_Invoice!$B$2:$C$30</definedName>
    <definedName name="_xlnm.Print_Area" localSheetId="3">'4. OEB_Adjustment_Input_Sheet'!$A$1:$U$119</definedName>
    <definedName name="_xlnm.Print_Area" localSheetId="4">'5. Rate_Base_&amp;_Cost_of_Capital'!$A$1:$T$35</definedName>
    <definedName name="_xlnm.Print_Area" localSheetId="6">'7. Rev_Req'!$A$1:$V$32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">#REF!</definedName>
    <definedName name="q" localSheetId="2">#REF!</definedName>
    <definedName name="q">#REF!</definedName>
    <definedName name="qqqqqqqqqqq" localSheetId="1">#REF!</definedName>
    <definedName name="qqqqqqqqqqq" localSheetId="2">#REF!</definedName>
    <definedName name="qqqqqqqqqqq">#REF!</definedName>
    <definedName name="Range2" localSheetId="1">[33]OntLoad!#REF!</definedName>
    <definedName name="Range2" localSheetId="2">[33]OntLoad!#REF!</definedName>
    <definedName name="Range2">[33]OntLoad!#REF!</definedName>
    <definedName name="RATES" localSheetId="1">#REF!</definedName>
    <definedName name="RATES" localSheetId="2">#REF!</definedName>
    <definedName name="RATES">#REF!</definedName>
    <definedName name="re" localSheetId="1">#REF!</definedName>
    <definedName name="re" localSheetId="2">#REF!</definedName>
    <definedName name="re">#REF!</definedName>
    <definedName name="RealIntRate">[15]Main!$D$15</definedName>
    <definedName name="Report_Deprn" localSheetId="1">#REF!</definedName>
    <definedName name="Report_Deprn" localSheetId="2">#REF!</definedName>
    <definedName name="Report_Deprn">#REF!</definedName>
    <definedName name="Report_Detail" localSheetId="1">#REF!</definedName>
    <definedName name="Report_Detail" localSheetId="2">#REF!</definedName>
    <definedName name="Report_Detail">#REF!</definedName>
    <definedName name="RetailData" localSheetId="1">#REF!</definedName>
    <definedName name="RetailData" localSheetId="2">#REF!</definedName>
    <definedName name="RetailData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">#REF!</definedName>
    <definedName name="RORdf" localSheetId="2">#REF!</definedName>
    <definedName name="RORdf">#REF!</definedName>
    <definedName name="RoRStdDev">[15]Main!$D$38</definedName>
    <definedName name="RORuf" localSheetId="1">#REF!</definedName>
    <definedName name="RORuf" localSheetId="2">#REF!</definedName>
    <definedName name="RORuf">#REF!</definedName>
    <definedName name="rrrrrrrrrrrrrrrr" localSheetId="1">#REF!</definedName>
    <definedName name="rrrrrrrrrrrrrrrr" localSheetId="2">#REF!</definedName>
    <definedName name="rrrrrrrrrrrrrrrr">#REF!</definedName>
    <definedName name="rt" localSheetId="1">#REF!</definedName>
    <definedName name="rt" localSheetId="2">#REF!</definedName>
    <definedName name="rt">#REF!</definedName>
    <definedName name="RTPA" localSheetId="1">#REF!</definedName>
    <definedName name="RTPA" localSheetId="2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">#REF!</definedName>
    <definedName name="SCHA" localSheetId="2">#REF!</definedName>
    <definedName name="SCHA">#REF!</definedName>
    <definedName name="SCHAA" localSheetId="1">#REF!</definedName>
    <definedName name="SCHAA" localSheetId="2">#REF!</definedName>
    <definedName name="SCHAA">#REF!</definedName>
    <definedName name="SCHG" localSheetId="1">[5]III.F!#REF!</definedName>
    <definedName name="SCHG" localSheetId="2">[5]III.F!#REF!</definedName>
    <definedName name="SCHG">[5]III.F!#REF!</definedName>
    <definedName name="ScnName">[15]Main!$C$3</definedName>
    <definedName name="SDate" localSheetId="1">#REF!</definedName>
    <definedName name="SDate" localSheetId="2">#REF!</definedName>
    <definedName name="SDate">#REF!</definedName>
    <definedName name="sdfasdf" localSheetId="1" hidden="1">#REF!</definedName>
    <definedName name="sdfasdf" localSheetId="2" hidden="1">#REF!</definedName>
    <definedName name="sdfasdf" hidden="1">#REF!</definedName>
    <definedName name="SEPSUM" localSheetId="1">#REF!</definedName>
    <definedName name="SEPSUM" localSheetId="2">#REF!</definedName>
    <definedName name="SEPSUM">#REF!</definedName>
    <definedName name="SPACE" localSheetId="1">'[10]Total FBU'!#REF!</definedName>
    <definedName name="SPACE" localSheetId="2">'[10]Total FBU'!#REF!</definedName>
    <definedName name="SPACE">'[10]Total FBU'!#REF!</definedName>
    <definedName name="SPACE1" localSheetId="1">'[10]Total FBU'!#REF!</definedName>
    <definedName name="SPACE1" localSheetId="2">'[10]Total FBU'!#REF!</definedName>
    <definedName name="SPACE1">'[10]Total FBU'!#REF!</definedName>
    <definedName name="SPACE3" localSheetId="1">'[10]Total FBU'!#REF!</definedName>
    <definedName name="SPACE3" localSheetId="2">'[10]Total FBU'!#REF!</definedName>
    <definedName name="SPACE3">'[10]Total FBU'!#REF!</definedName>
    <definedName name="SPACEN" localSheetId="1">'[10]Total FBU'!#REF!</definedName>
    <definedName name="SPACEN" localSheetId="2">'[10]Total FBU'!#REF!</definedName>
    <definedName name="SPACEN">'[10]Total FBU'!#REF!</definedName>
    <definedName name="sssssssssss" localSheetId="1">#REF!</definedName>
    <definedName name="sssssssssss" localSheetId="2">#REF!</definedName>
    <definedName name="sssssssssss">#REF!</definedName>
    <definedName name="sssssssssssss">[27]settings!$B$4</definedName>
    <definedName name="ssssssssssssss">[34]Rev_Pool_qtr_analysis!$D$32</definedName>
    <definedName name="st" localSheetId="1">#REF!</definedName>
    <definedName name="st" localSheetId="2">#REF!</definedName>
    <definedName name="st">#REF!</definedName>
    <definedName name="Sub0_ATF">[12]settings!$B$10</definedName>
    <definedName name="Sub0_Existing">[12]settings!$A$10</definedName>
    <definedName name="Sub0_Name">[27]settings!$C$16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">#REF!</definedName>
    <definedName name="TBAY" localSheetId="2">#REF!</definedName>
    <definedName name="TBAY">#REF!</definedName>
    <definedName name="TBAYFOOT" localSheetId="1">#REF!</definedName>
    <definedName name="TBAYFOOT" localSheetId="2">#REF!</definedName>
    <definedName name="TBAYFOOT">#REF!</definedName>
    <definedName name="tblUnitReferenceDates">[15]ShiftedCostsDCM!$B$3:$F$25</definedName>
    <definedName name="TEST0" localSheetId="1">#REF!</definedName>
    <definedName name="TEST0" localSheetId="2">#REF!</definedName>
    <definedName name="TEST0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EST3" localSheetId="1">#REF!</definedName>
    <definedName name="TEST3" localSheetId="2">#REF!</definedName>
    <definedName name="TEST3">#REF!</definedName>
    <definedName name="TEST4" localSheetId="1">#REF!</definedName>
    <definedName name="TEST4" localSheetId="2">#REF!</definedName>
    <definedName name="TEST4">#REF!</definedName>
    <definedName name="TESTHKEY" localSheetId="1">#REF!</definedName>
    <definedName name="TESTHKEY" localSheetId="2">#REF!</definedName>
    <definedName name="TESTHKEY">#REF!</definedName>
    <definedName name="TESTKEYS" localSheetId="1">#REF!</definedName>
    <definedName name="TESTKEYS" localSheetId="2">#REF!</definedName>
    <definedName name="TESTKEYS">#REF!</definedName>
    <definedName name="TESTVKEY" localSheetId="1">#REF!</definedName>
    <definedName name="TESTVKEY" localSheetId="2">#REF!</definedName>
    <definedName name="TESTVKEY">#REF!</definedName>
    <definedName name="THBAY" localSheetId="1">#REF!</definedName>
    <definedName name="THBAY" localSheetId="2">#REF!</definedName>
    <definedName name="THBAY">#REF!</definedName>
    <definedName name="third">[34]Rev_Pool_qtr_analysis!$D$32</definedName>
    <definedName name="Tot_MWh" localSheetId="1">'[14]99 Budget -John Arciuch'!#REF!</definedName>
    <definedName name="Tot_MWh" localSheetId="2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[35]Trading!$B$4:$J$102</definedName>
    <definedName name="Trading_Accrual">[36]Trading!$A$4:$K$106</definedName>
    <definedName name="Trading_Summary">[7]Trading!$B$4:$J$80</definedName>
    <definedName name="Trans_Capital" localSheetId="1">#REF!</definedName>
    <definedName name="Trans_Capital" localSheetId="2">#REF!</definedName>
    <definedName name="Trans_Capital">#REF!</definedName>
    <definedName name="transp_res" localSheetId="1">#REF!</definedName>
    <definedName name="transp_res" localSheetId="2">#REF!</definedName>
    <definedName name="transp_res">#REF!</definedName>
    <definedName name="trend" localSheetId="1">#REF!</definedName>
    <definedName name="trend" localSheetId="2">#REF!</definedName>
    <definedName name="trend">#REF!</definedName>
    <definedName name="TSF" localSheetId="1">#REF!</definedName>
    <definedName name="TSF" localSheetId="2">#REF!</definedName>
    <definedName name="TSF">#REF!</definedName>
    <definedName name="ttl_loss_mwh" localSheetId="1">'[14]99 Budget -John Arciuch'!#REF!</definedName>
    <definedName name="ttl_loss_mwh" localSheetId="2">'[14]99 Budget -John Arciuch'!#REF!</definedName>
    <definedName name="ttl_loss_mwh">'[14]99 Budget -John Arciuch'!#REF!</definedName>
    <definedName name="tttt" localSheetId="1">#REF!</definedName>
    <definedName name="tttt" localSheetId="2">#REF!</definedName>
    <definedName name="tttt">#REF!</definedName>
    <definedName name="tttttt" localSheetId="1">#REF!</definedName>
    <definedName name="tttttt" localSheetId="2">#REF!</definedName>
    <definedName name="tttttt">#REF!</definedName>
    <definedName name="tttttttttt" localSheetId="1">#REF!</definedName>
    <definedName name="tttttttttt" localSheetId="2">#REF!</definedName>
    <definedName name="tttttttttt">#REF!</definedName>
    <definedName name="ttttttttttttt" localSheetId="1">#REF!</definedName>
    <definedName name="ttttttttttttt" localSheetId="2">#REF!</definedName>
    <definedName name="ttttttttttttt">#REF!</definedName>
    <definedName name="u" localSheetId="1">#REF!</definedName>
    <definedName name="u" localSheetId="2">#REF!</definedName>
    <definedName name="u">#REF!</definedName>
    <definedName name="UnitsPerStation">4</definedName>
    <definedName name="US">'[37]Summary U$'!$D$17</definedName>
    <definedName name="Version_Mode">[12]settings!$C$3</definedName>
    <definedName name="Version_Name">[12]settings!$C$3</definedName>
    <definedName name="VOLUMES" localSheetId="1">#REF!</definedName>
    <definedName name="VOLUMES" localSheetId="2">#REF!</definedName>
    <definedName name="VOLUMES">#REF!</definedName>
    <definedName name="vvvvvvvvvvv" localSheetId="1">#REF!</definedName>
    <definedName name="vvvvvvvvvvv" localSheetId="2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">#REF!</definedName>
    <definedName name="YREND" localSheetId="2">#REF!</definedName>
    <definedName name="YREND">#REF!</definedName>
    <definedName name="YRENDSUM" localSheetId="1">#REF!</definedName>
    <definedName name="YRENDSUM" localSheetId="2">#REF!</definedName>
    <definedName name="YRENDSUM">#REF!</definedName>
    <definedName name="YTDRebateRecovery">'[36]ONPA Rebate'!$B$18:$M$21</definedName>
  </definedNames>
  <calcPr calcId="162913"/>
</workbook>
</file>

<file path=xl/calcChain.xml><?xml version="1.0" encoding="utf-8"?>
<calcChain xmlns="http://schemas.openxmlformats.org/spreadsheetml/2006/main">
  <c r="J81" i="98" l="1"/>
  <c r="S79" i="98" l="1"/>
  <c r="H67" i="98" l="1"/>
  <c r="E67" i="98"/>
  <c r="D61" i="91"/>
  <c r="F42" i="91"/>
  <c r="F43" i="91"/>
  <c r="F44" i="91"/>
  <c r="F45" i="91"/>
  <c r="F46" i="91"/>
  <c r="F47" i="91"/>
  <c r="F48" i="91"/>
  <c r="F49" i="91"/>
  <c r="F50" i="91"/>
  <c r="F51" i="91"/>
  <c r="F41" i="91"/>
  <c r="F9" i="91"/>
  <c r="F10" i="91"/>
  <c r="F11" i="91"/>
  <c r="F12" i="91"/>
  <c r="F13" i="91"/>
  <c r="F14" i="91"/>
  <c r="F15" i="91"/>
  <c r="F16" i="91"/>
  <c r="F17" i="91"/>
  <c r="F8" i="91"/>
  <c r="S62" i="98" l="1"/>
  <c r="R62" i="98" s="1"/>
  <c r="P62" i="98"/>
  <c r="O62" i="98" s="1"/>
  <c r="M62" i="98"/>
  <c r="J62" i="98"/>
  <c r="I62" i="98" s="1"/>
  <c r="S75" i="98"/>
  <c r="P75" i="98"/>
  <c r="O75" i="98" s="1"/>
  <c r="M75" i="98"/>
  <c r="J75" i="98"/>
  <c r="R75" i="98"/>
  <c r="S74" i="98"/>
  <c r="R67" i="98"/>
  <c r="R66" i="98"/>
  <c r="S70" i="98"/>
  <c r="P74" i="98"/>
  <c r="P76" i="98" s="1"/>
  <c r="O76" i="98" s="1"/>
  <c r="O67" i="98"/>
  <c r="O66" i="98"/>
  <c r="L75" i="98"/>
  <c r="M74" i="98"/>
  <c r="L67" i="98"/>
  <c r="L66" i="98"/>
  <c r="L62" i="98"/>
  <c r="I75" i="98"/>
  <c r="J74" i="98"/>
  <c r="G75" i="98"/>
  <c r="G62" i="98"/>
  <c r="F62" i="98" s="1"/>
  <c r="F75" i="98"/>
  <c r="G74" i="98"/>
  <c r="G76" i="98" s="1"/>
  <c r="F76" i="98" s="1"/>
  <c r="G50" i="98"/>
  <c r="G49" i="98"/>
  <c r="G51" i="98" s="1"/>
  <c r="G53" i="98" s="1"/>
  <c r="G33" i="98"/>
  <c r="P70" i="98" l="1"/>
  <c r="P79" i="98" s="1"/>
  <c r="S76" i="98"/>
  <c r="R76" i="98" s="1"/>
  <c r="M76" i="98"/>
  <c r="L76" i="98" s="1"/>
  <c r="J76" i="98"/>
  <c r="I76" i="98" s="1"/>
  <c r="R70" i="98"/>
  <c r="M70" i="98"/>
  <c r="J70" i="98"/>
  <c r="G70" i="98"/>
  <c r="O70" i="98" l="1"/>
  <c r="L70" i="98"/>
  <c r="M79" i="98"/>
  <c r="J79" i="98"/>
  <c r="G79" i="98"/>
  <c r="S11" i="98" l="1"/>
  <c r="P11" i="98"/>
  <c r="M11" i="98"/>
  <c r="J11" i="98"/>
  <c r="J13" i="98" s="1"/>
  <c r="I13" i="98" s="1"/>
  <c r="S15" i="98"/>
  <c r="S12" i="98"/>
  <c r="S13" i="98"/>
  <c r="R13" i="98" s="1"/>
  <c r="S10" i="98"/>
  <c r="P15" i="98"/>
  <c r="P12" i="98"/>
  <c r="P13" i="98"/>
  <c r="O13" i="98" s="1"/>
  <c r="P10" i="98"/>
  <c r="M15" i="98"/>
  <c r="M12" i="98"/>
  <c r="M13" i="98"/>
  <c r="L13" i="98" s="1"/>
  <c r="M10" i="98"/>
  <c r="J15" i="98"/>
  <c r="J12" i="98"/>
  <c r="J10" i="98"/>
  <c r="G11" i="98"/>
  <c r="G18" i="98"/>
  <c r="F18" i="98" s="1"/>
  <c r="G15" i="98"/>
  <c r="G12" i="98"/>
  <c r="G13" i="98"/>
  <c r="F13" i="98" s="1"/>
  <c r="G10" i="98"/>
  <c r="R8" i="92"/>
  <c r="O8" i="92"/>
  <c r="L8" i="92"/>
  <c r="I8" i="92"/>
  <c r="F8" i="92"/>
  <c r="R20" i="92"/>
  <c r="Q20" i="92" s="1"/>
  <c r="O20" i="92"/>
  <c r="N20" i="92" s="1"/>
  <c r="L20" i="92"/>
  <c r="K20" i="92" s="1"/>
  <c r="I20" i="92"/>
  <c r="H20" i="92" s="1"/>
  <c r="I18" i="92"/>
  <c r="F24" i="92"/>
  <c r="G63" i="98" s="1"/>
  <c r="E20" i="92"/>
  <c r="F20" i="92"/>
  <c r="F18" i="92"/>
  <c r="R11" i="70"/>
  <c r="Q11" i="70" s="1"/>
  <c r="Q10" i="70"/>
  <c r="R9" i="70"/>
  <c r="Q9" i="70"/>
  <c r="O11" i="70"/>
  <c r="N11" i="70" s="1"/>
  <c r="N10" i="70"/>
  <c r="O9" i="70"/>
  <c r="N9" i="70"/>
  <c r="L11" i="70"/>
  <c r="K11" i="70" s="1"/>
  <c r="K10" i="70"/>
  <c r="L9" i="70"/>
  <c r="K9" i="70"/>
  <c r="I11" i="70"/>
  <c r="H11" i="70" s="1"/>
  <c r="H10" i="70"/>
  <c r="I9" i="70"/>
  <c r="H9" i="70"/>
  <c r="E11" i="70"/>
  <c r="E10" i="70"/>
  <c r="E9" i="70"/>
  <c r="F9" i="70"/>
  <c r="Q29" i="69"/>
  <c r="K29" i="69"/>
  <c r="R23" i="69"/>
  <c r="Q23" i="69" s="1"/>
  <c r="R22" i="69"/>
  <c r="Q22" i="69" s="1"/>
  <c r="R18" i="69"/>
  <c r="Q18" i="69" s="1"/>
  <c r="R16" i="69"/>
  <c r="Q16" i="69" s="1"/>
  <c r="R15" i="69"/>
  <c r="Q15" i="69" s="1"/>
  <c r="Q8" i="69"/>
  <c r="N29" i="69"/>
  <c r="O23" i="69"/>
  <c r="N23" i="69" s="1"/>
  <c r="O22" i="69"/>
  <c r="N22" i="69" s="1"/>
  <c r="O18" i="69"/>
  <c r="N18" i="69" s="1"/>
  <c r="O16" i="69"/>
  <c r="N16" i="69" s="1"/>
  <c r="O15" i="69"/>
  <c r="N15" i="69" s="1"/>
  <c r="N8" i="69"/>
  <c r="L23" i="69"/>
  <c r="K23" i="69"/>
  <c r="L22" i="69"/>
  <c r="L24" i="69" s="1"/>
  <c r="K24" i="69" s="1"/>
  <c r="K22" i="69"/>
  <c r="L18" i="69"/>
  <c r="K18" i="69"/>
  <c r="L16" i="69"/>
  <c r="K16" i="69"/>
  <c r="L15" i="69"/>
  <c r="K15" i="69"/>
  <c r="K8" i="69"/>
  <c r="H29" i="69"/>
  <c r="I23" i="69"/>
  <c r="H23" i="69"/>
  <c r="I22" i="69"/>
  <c r="I24" i="69" s="1"/>
  <c r="H24" i="69" s="1"/>
  <c r="H22" i="69"/>
  <c r="I18" i="69"/>
  <c r="H18" i="69"/>
  <c r="I16" i="69"/>
  <c r="H16" i="69"/>
  <c r="I15" i="69"/>
  <c r="H15" i="69"/>
  <c r="I11" i="69"/>
  <c r="H11" i="69"/>
  <c r="H8" i="69"/>
  <c r="F23" i="69"/>
  <c r="F22" i="69"/>
  <c r="F16" i="69"/>
  <c r="F18" i="69"/>
  <c r="F15" i="69"/>
  <c r="E11" i="69"/>
  <c r="E8" i="69"/>
  <c r="F11" i="69"/>
  <c r="R51" i="89"/>
  <c r="Q51" i="89"/>
  <c r="R50" i="89"/>
  <c r="Q50" i="89"/>
  <c r="R49" i="89"/>
  <c r="Q49" i="89"/>
  <c r="R48" i="89"/>
  <c r="Q48" i="89"/>
  <c r="R47" i="89"/>
  <c r="Q47" i="89"/>
  <c r="R46" i="89"/>
  <c r="Q46" i="89"/>
  <c r="R45" i="89"/>
  <c r="R52" i="89" s="1"/>
  <c r="Q45" i="89"/>
  <c r="R41" i="89"/>
  <c r="Q41" i="89"/>
  <c r="R40" i="89"/>
  <c r="Q40" i="89"/>
  <c r="R39" i="89"/>
  <c r="Q39" i="89"/>
  <c r="R38" i="89"/>
  <c r="Q38" i="89"/>
  <c r="R37" i="89"/>
  <c r="Q37" i="89"/>
  <c r="R36" i="89"/>
  <c r="Q36" i="89"/>
  <c r="R35" i="89"/>
  <c r="Q35" i="89"/>
  <c r="R34" i="89"/>
  <c r="Q34" i="89"/>
  <c r="Q28" i="89"/>
  <c r="R27" i="89"/>
  <c r="Q27" i="89" s="1"/>
  <c r="R22" i="89"/>
  <c r="Q22" i="89" s="1"/>
  <c r="Q16" i="89"/>
  <c r="R9" i="89"/>
  <c r="Q9" i="89"/>
  <c r="R8" i="89"/>
  <c r="R10" i="89" s="1"/>
  <c r="Q10" i="89" s="1"/>
  <c r="Q8" i="89"/>
  <c r="O51" i="89"/>
  <c r="N51" i="89"/>
  <c r="O50" i="89"/>
  <c r="N50" i="89"/>
  <c r="O49" i="89"/>
  <c r="N49" i="89"/>
  <c r="O48" i="89"/>
  <c r="N48" i="89"/>
  <c r="O47" i="89"/>
  <c r="N47" i="89"/>
  <c r="O46" i="89"/>
  <c r="N46" i="89"/>
  <c r="O45" i="89"/>
  <c r="O52" i="89" s="1"/>
  <c r="N45" i="89"/>
  <c r="O41" i="89"/>
  <c r="N41" i="89"/>
  <c r="O40" i="89"/>
  <c r="N40" i="89"/>
  <c r="O39" i="89"/>
  <c r="N39" i="89"/>
  <c r="O38" i="89"/>
  <c r="N38" i="89"/>
  <c r="O37" i="89"/>
  <c r="N37" i="89"/>
  <c r="O36" i="89"/>
  <c r="N36" i="89"/>
  <c r="O35" i="89"/>
  <c r="N35" i="89"/>
  <c r="O34" i="89"/>
  <c r="N34" i="89"/>
  <c r="N28" i="89"/>
  <c r="O27" i="89"/>
  <c r="N27" i="89" s="1"/>
  <c r="O22" i="89"/>
  <c r="N22" i="89" s="1"/>
  <c r="N16" i="89"/>
  <c r="O9" i="89"/>
  <c r="N9" i="89"/>
  <c r="O8" i="89"/>
  <c r="O10" i="89" s="1"/>
  <c r="N10" i="89" s="1"/>
  <c r="N8" i="89"/>
  <c r="L51" i="89"/>
  <c r="K51" i="89" s="1"/>
  <c r="L50" i="89"/>
  <c r="K50" i="89" s="1"/>
  <c r="L49" i="89"/>
  <c r="K49" i="89" s="1"/>
  <c r="L48" i="89"/>
  <c r="K48" i="89" s="1"/>
  <c r="L47" i="89"/>
  <c r="K47" i="89" s="1"/>
  <c r="L46" i="89"/>
  <c r="K46" i="89" s="1"/>
  <c r="L45" i="89"/>
  <c r="L52" i="89" s="1"/>
  <c r="L41" i="89"/>
  <c r="K41" i="89" s="1"/>
  <c r="L40" i="89"/>
  <c r="K40" i="89" s="1"/>
  <c r="L39" i="89"/>
  <c r="K39" i="89" s="1"/>
  <c r="L38" i="89"/>
  <c r="K38" i="89" s="1"/>
  <c r="L37" i="89"/>
  <c r="K37" i="89" s="1"/>
  <c r="L36" i="89"/>
  <c r="K36" i="89" s="1"/>
  <c r="L35" i="89"/>
  <c r="K35" i="89" s="1"/>
  <c r="L34" i="89"/>
  <c r="K34" i="89" s="1"/>
  <c r="K28" i="89"/>
  <c r="L27" i="89"/>
  <c r="K27" i="89"/>
  <c r="L22" i="89"/>
  <c r="K22" i="89"/>
  <c r="K16" i="89"/>
  <c r="L9" i="89"/>
  <c r="K9" i="89" s="1"/>
  <c r="L8" i="89"/>
  <c r="L10" i="89" s="1"/>
  <c r="K10" i="89" s="1"/>
  <c r="I51" i="89"/>
  <c r="H51" i="89" s="1"/>
  <c r="I50" i="89"/>
  <c r="H50" i="89" s="1"/>
  <c r="I49" i="89"/>
  <c r="H49" i="89" s="1"/>
  <c r="I48" i="89"/>
  <c r="H48" i="89" s="1"/>
  <c r="I47" i="89"/>
  <c r="H47" i="89" s="1"/>
  <c r="I46" i="89"/>
  <c r="H46" i="89" s="1"/>
  <c r="I45" i="89"/>
  <c r="H45" i="89" s="1"/>
  <c r="I41" i="89"/>
  <c r="H41" i="89" s="1"/>
  <c r="I40" i="89"/>
  <c r="H40" i="89" s="1"/>
  <c r="I39" i="89"/>
  <c r="H39" i="89" s="1"/>
  <c r="I38" i="89"/>
  <c r="H38" i="89" s="1"/>
  <c r="I37" i="89"/>
  <c r="H37" i="89" s="1"/>
  <c r="I36" i="89"/>
  <c r="H36" i="89" s="1"/>
  <c r="I35" i="89"/>
  <c r="H35" i="89" s="1"/>
  <c r="I34" i="89"/>
  <c r="H34" i="89" s="1"/>
  <c r="H28" i="89"/>
  <c r="I27" i="89"/>
  <c r="H27" i="89"/>
  <c r="I22" i="89"/>
  <c r="H22" i="89"/>
  <c r="H16" i="89"/>
  <c r="I9" i="89"/>
  <c r="H9" i="89" s="1"/>
  <c r="I8" i="89"/>
  <c r="H8" i="89" s="1"/>
  <c r="E51" i="89"/>
  <c r="E50" i="89"/>
  <c r="E49" i="89"/>
  <c r="E48" i="89"/>
  <c r="E47" i="89"/>
  <c r="E46" i="89"/>
  <c r="E45" i="89"/>
  <c r="E52" i="89"/>
  <c r="E41" i="89"/>
  <c r="E40" i="89"/>
  <c r="E39" i="89"/>
  <c r="E38" i="89"/>
  <c r="E37" i="89"/>
  <c r="E36" i="89"/>
  <c r="E35" i="89"/>
  <c r="E34" i="89"/>
  <c r="F51" i="89"/>
  <c r="F50" i="89"/>
  <c r="F49" i="89"/>
  <c r="F48" i="89"/>
  <c r="F47" i="89"/>
  <c r="F46" i="89"/>
  <c r="F45" i="89"/>
  <c r="F34" i="89"/>
  <c r="F35" i="89"/>
  <c r="F36" i="89"/>
  <c r="F37" i="89"/>
  <c r="F38" i="89"/>
  <c r="F39" i="89"/>
  <c r="F40" i="89"/>
  <c r="F41" i="89"/>
  <c r="E28" i="89"/>
  <c r="E27" i="89"/>
  <c r="F27" i="89"/>
  <c r="E22" i="89"/>
  <c r="E16" i="89"/>
  <c r="F22" i="89"/>
  <c r="E9" i="89"/>
  <c r="E8" i="89"/>
  <c r="F9" i="89"/>
  <c r="F8" i="89"/>
  <c r="E29" i="68"/>
  <c r="E25" i="68"/>
  <c r="E18" i="68"/>
  <c r="F29" i="68"/>
  <c r="F25" i="68"/>
  <c r="F24" i="68"/>
  <c r="F18" i="68"/>
  <c r="Q9" i="68"/>
  <c r="N9" i="68"/>
  <c r="K9" i="68"/>
  <c r="F63" i="98" l="1"/>
  <c r="G71" i="98"/>
  <c r="F33" i="68"/>
  <c r="E24" i="68"/>
  <c r="S14" i="98"/>
  <c r="M14" i="98"/>
  <c r="J14" i="98"/>
  <c r="R14" i="98"/>
  <c r="R11" i="98"/>
  <c r="P14" i="98"/>
  <c r="O11" i="98"/>
  <c r="L14" i="98"/>
  <c r="L11" i="98"/>
  <c r="I14" i="98"/>
  <c r="I11" i="98"/>
  <c r="G14" i="98"/>
  <c r="F11" i="98"/>
  <c r="R24" i="69"/>
  <c r="Q24" i="69" s="1"/>
  <c r="O24" i="69"/>
  <c r="N24" i="69" s="1"/>
  <c r="R15" i="89"/>
  <c r="Q15" i="89" s="1"/>
  <c r="Q52" i="89"/>
  <c r="O15" i="89"/>
  <c r="N15" i="89" s="1"/>
  <c r="N52" i="89"/>
  <c r="L15" i="89"/>
  <c r="K15" i="89" s="1"/>
  <c r="K52" i="89"/>
  <c r="K8" i="89"/>
  <c r="K45" i="89"/>
  <c r="I10" i="89"/>
  <c r="H10" i="89" s="1"/>
  <c r="I52" i="89"/>
  <c r="G80" i="98" l="1"/>
  <c r="E33" i="68"/>
  <c r="O14" i="98"/>
  <c r="F14" i="98"/>
  <c r="H52" i="89"/>
  <c r="I15" i="89"/>
  <c r="H15" i="89" s="1"/>
  <c r="G81" i="98" l="1"/>
  <c r="G83" i="98" l="1"/>
  <c r="G45" i="98"/>
  <c r="G44" i="98"/>
  <c r="G41" i="98"/>
  <c r="G40" i="98"/>
  <c r="G37" i="98"/>
  <c r="G36" i="98"/>
  <c r="G32" i="98"/>
  <c r="R24" i="92"/>
  <c r="S63" i="98" s="1"/>
  <c r="R18" i="92"/>
  <c r="O24" i="92"/>
  <c r="P63" i="98" s="1"/>
  <c r="O18" i="92"/>
  <c r="L24" i="92"/>
  <c r="M63" i="98" s="1"/>
  <c r="L18" i="92"/>
  <c r="I24" i="92"/>
  <c r="J63" i="98" s="1"/>
  <c r="R34" i="68"/>
  <c r="R33" i="68"/>
  <c r="R31" i="68"/>
  <c r="R29" i="68"/>
  <c r="R25" i="68"/>
  <c r="R24" i="68"/>
  <c r="R23" i="68"/>
  <c r="R21" i="68"/>
  <c r="R18" i="68"/>
  <c r="R17" i="68"/>
  <c r="O34" i="68"/>
  <c r="O33" i="68"/>
  <c r="O31" i="68"/>
  <c r="O29" i="68"/>
  <c r="O25" i="68"/>
  <c r="O24" i="68"/>
  <c r="O23" i="68"/>
  <c r="O21" i="68"/>
  <c r="O18" i="68"/>
  <c r="O17" i="68"/>
  <c r="L34" i="68"/>
  <c r="L33" i="68"/>
  <c r="L31" i="68"/>
  <c r="L29" i="68"/>
  <c r="L25" i="68"/>
  <c r="L24" i="68"/>
  <c r="L23" i="68"/>
  <c r="L21" i="68"/>
  <c r="L18" i="68"/>
  <c r="L17" i="68"/>
  <c r="I18" i="68"/>
  <c r="I17" i="68"/>
  <c r="I21" i="68"/>
  <c r="I25" i="68"/>
  <c r="I24" i="68"/>
  <c r="I23" i="68"/>
  <c r="I29" i="68"/>
  <c r="I31" i="68"/>
  <c r="I34" i="68"/>
  <c r="I33" i="68"/>
  <c r="S71" i="98" l="1"/>
  <c r="R63" i="98"/>
  <c r="O63" i="98"/>
  <c r="P71" i="98"/>
  <c r="L63" i="98"/>
  <c r="M71" i="98"/>
  <c r="I63" i="98"/>
  <c r="J71" i="98"/>
  <c r="G19" i="98"/>
  <c r="R11" i="69"/>
  <c r="R10" i="69"/>
  <c r="R9" i="69"/>
  <c r="O10" i="69"/>
  <c r="O9" i="69"/>
  <c r="O11" i="69"/>
  <c r="L11" i="69"/>
  <c r="L10" i="69"/>
  <c r="L9" i="69"/>
  <c r="I9" i="69"/>
  <c r="I10" i="69"/>
  <c r="F37" i="67"/>
  <c r="I37" i="67"/>
  <c r="L37" i="67"/>
  <c r="O37" i="67"/>
  <c r="R37" i="67"/>
  <c r="R44" i="67"/>
  <c r="O44" i="67"/>
  <c r="L44" i="67"/>
  <c r="I44" i="67"/>
  <c r="F44" i="67"/>
  <c r="F49" i="67"/>
  <c r="I49" i="67"/>
  <c r="L49" i="67"/>
  <c r="O49" i="67"/>
  <c r="R49" i="67"/>
  <c r="R61" i="67"/>
  <c r="O61" i="67"/>
  <c r="L61" i="67"/>
  <c r="I61" i="67"/>
  <c r="F61" i="67"/>
  <c r="F77" i="67"/>
  <c r="I77" i="67"/>
  <c r="L77" i="67"/>
  <c r="O77" i="67"/>
  <c r="R77" i="67"/>
  <c r="R87" i="67"/>
  <c r="O87" i="67"/>
  <c r="L87" i="67"/>
  <c r="I87" i="67"/>
  <c r="F87" i="67"/>
  <c r="F105" i="67"/>
  <c r="I105" i="67"/>
  <c r="L105" i="67"/>
  <c r="O105" i="67"/>
  <c r="R105" i="67"/>
  <c r="R119" i="67"/>
  <c r="O119" i="67"/>
  <c r="L119" i="67"/>
  <c r="I119" i="67"/>
  <c r="F119" i="67"/>
  <c r="S118" i="67"/>
  <c r="S117" i="67"/>
  <c r="S116" i="67"/>
  <c r="S115" i="67"/>
  <c r="S114" i="67"/>
  <c r="S113" i="67"/>
  <c r="S112" i="67"/>
  <c r="S111" i="67"/>
  <c r="S110" i="67"/>
  <c r="S109" i="67"/>
  <c r="S108" i="67"/>
  <c r="S104" i="67"/>
  <c r="S103" i="67"/>
  <c r="S102" i="67"/>
  <c r="S101" i="67"/>
  <c r="S100" i="67"/>
  <c r="S99" i="67"/>
  <c r="S98" i="67"/>
  <c r="S97" i="67"/>
  <c r="S96" i="67"/>
  <c r="S95" i="67"/>
  <c r="P108" i="67"/>
  <c r="P118" i="67"/>
  <c r="P117" i="67"/>
  <c r="P116" i="67"/>
  <c r="P115" i="67"/>
  <c r="P114" i="67"/>
  <c r="P113" i="67"/>
  <c r="P112" i="67"/>
  <c r="P111" i="67"/>
  <c r="P110" i="67"/>
  <c r="P109" i="67"/>
  <c r="P104" i="67"/>
  <c r="P103" i="67"/>
  <c r="P102" i="67"/>
  <c r="P101" i="67"/>
  <c r="P100" i="67"/>
  <c r="P99" i="67"/>
  <c r="P98" i="67"/>
  <c r="P97" i="67"/>
  <c r="P96" i="67"/>
  <c r="P95" i="67"/>
  <c r="M118" i="67"/>
  <c r="M117" i="67"/>
  <c r="M116" i="67"/>
  <c r="M115" i="67"/>
  <c r="M114" i="67"/>
  <c r="M113" i="67"/>
  <c r="M112" i="67"/>
  <c r="M111" i="67"/>
  <c r="M110" i="67"/>
  <c r="M109" i="67"/>
  <c r="M108" i="67"/>
  <c r="M104" i="67"/>
  <c r="M103" i="67"/>
  <c r="M102" i="67"/>
  <c r="M101" i="67"/>
  <c r="M100" i="67"/>
  <c r="M99" i="67"/>
  <c r="M98" i="67"/>
  <c r="M97" i="67"/>
  <c r="M96" i="67"/>
  <c r="M95" i="67"/>
  <c r="J118" i="67"/>
  <c r="J117" i="67"/>
  <c r="J116" i="67"/>
  <c r="J115" i="67"/>
  <c r="J114" i="67"/>
  <c r="J113" i="67"/>
  <c r="J112" i="67"/>
  <c r="J111" i="67"/>
  <c r="J110" i="67"/>
  <c r="J109" i="67"/>
  <c r="J108" i="67"/>
  <c r="J104" i="67"/>
  <c r="J103" i="67"/>
  <c r="J102" i="67"/>
  <c r="J101" i="67"/>
  <c r="J100" i="67"/>
  <c r="J99" i="67"/>
  <c r="J98" i="67"/>
  <c r="J97" i="67"/>
  <c r="J96" i="67"/>
  <c r="J95" i="67"/>
  <c r="G118" i="67"/>
  <c r="G117" i="67"/>
  <c r="G116" i="67"/>
  <c r="G115" i="67"/>
  <c r="G114" i="67"/>
  <c r="G113" i="67"/>
  <c r="G112" i="67"/>
  <c r="G111" i="67"/>
  <c r="G110" i="67"/>
  <c r="G109" i="67"/>
  <c r="G108" i="67"/>
  <c r="G104" i="67"/>
  <c r="G103" i="67"/>
  <c r="G102" i="67"/>
  <c r="G101" i="67"/>
  <c r="G100" i="67"/>
  <c r="G99" i="67"/>
  <c r="G98" i="67"/>
  <c r="G97" i="67"/>
  <c r="G96" i="67"/>
  <c r="G95" i="67"/>
  <c r="S86" i="67"/>
  <c r="S85" i="67"/>
  <c r="S84" i="67"/>
  <c r="S83" i="67"/>
  <c r="S82" i="67"/>
  <c r="S81" i="67"/>
  <c r="S80" i="67"/>
  <c r="S76" i="67"/>
  <c r="S75" i="67"/>
  <c r="S74" i="67"/>
  <c r="S73" i="67"/>
  <c r="S72" i="67"/>
  <c r="S71" i="67"/>
  <c r="S70" i="67"/>
  <c r="S69" i="67"/>
  <c r="S68" i="67"/>
  <c r="S64" i="67"/>
  <c r="S60" i="67"/>
  <c r="S59" i="67"/>
  <c r="P86" i="67"/>
  <c r="P85" i="67"/>
  <c r="P84" i="67"/>
  <c r="P83" i="67"/>
  <c r="P82" i="67"/>
  <c r="P81" i="67"/>
  <c r="P80" i="67"/>
  <c r="M86" i="67"/>
  <c r="M85" i="67"/>
  <c r="M84" i="67"/>
  <c r="M83" i="67"/>
  <c r="M82" i="67"/>
  <c r="M81" i="67"/>
  <c r="M80" i="67"/>
  <c r="P76" i="67"/>
  <c r="P75" i="67"/>
  <c r="P74" i="67"/>
  <c r="P73" i="67"/>
  <c r="P72" i="67"/>
  <c r="P71" i="67"/>
  <c r="P70" i="67"/>
  <c r="P69" i="67"/>
  <c r="P68" i="67"/>
  <c r="P64" i="67"/>
  <c r="P60" i="67"/>
  <c r="P59" i="67"/>
  <c r="M76" i="67"/>
  <c r="M75" i="67"/>
  <c r="M74" i="67"/>
  <c r="M73" i="67"/>
  <c r="M72" i="67"/>
  <c r="M71" i="67"/>
  <c r="M70" i="67"/>
  <c r="M69" i="67"/>
  <c r="M68" i="67"/>
  <c r="M64" i="67"/>
  <c r="M60" i="67"/>
  <c r="M59" i="67"/>
  <c r="J60" i="67"/>
  <c r="J59" i="67"/>
  <c r="J64" i="67"/>
  <c r="J76" i="67"/>
  <c r="J75" i="67"/>
  <c r="J74" i="67"/>
  <c r="J73" i="67"/>
  <c r="J72" i="67"/>
  <c r="J71" i="67"/>
  <c r="J70" i="67"/>
  <c r="J69" i="67"/>
  <c r="J68" i="67"/>
  <c r="J86" i="67"/>
  <c r="J85" i="67"/>
  <c r="J84" i="67"/>
  <c r="J83" i="67"/>
  <c r="J82" i="67"/>
  <c r="J81" i="67"/>
  <c r="J80" i="67"/>
  <c r="G86" i="67"/>
  <c r="G85" i="67"/>
  <c r="G84" i="67"/>
  <c r="G83" i="67"/>
  <c r="G82" i="67"/>
  <c r="G81" i="67"/>
  <c r="G80" i="67"/>
  <c r="G76" i="67"/>
  <c r="G75" i="67"/>
  <c r="G74" i="67"/>
  <c r="G73" i="67"/>
  <c r="G72" i="67"/>
  <c r="G71" i="67"/>
  <c r="G70" i="67"/>
  <c r="G69" i="67"/>
  <c r="G68" i="67"/>
  <c r="G64" i="67"/>
  <c r="G60" i="67"/>
  <c r="G59" i="67"/>
  <c r="S51" i="67"/>
  <c r="S48" i="67"/>
  <c r="S47" i="67"/>
  <c r="S43" i="67"/>
  <c r="S42" i="67"/>
  <c r="S41" i="67"/>
  <c r="S40" i="67"/>
  <c r="S36" i="67"/>
  <c r="S35" i="67"/>
  <c r="S34" i="67"/>
  <c r="S33" i="67"/>
  <c r="S32" i="67"/>
  <c r="P51" i="67"/>
  <c r="P48" i="67"/>
  <c r="P47" i="67"/>
  <c r="P43" i="67"/>
  <c r="P42" i="67"/>
  <c r="P41" i="67"/>
  <c r="P40" i="67"/>
  <c r="P36" i="67"/>
  <c r="P35" i="67"/>
  <c r="P34" i="67"/>
  <c r="P33" i="67"/>
  <c r="P32" i="67"/>
  <c r="M51" i="67"/>
  <c r="M48" i="67"/>
  <c r="M47" i="67"/>
  <c r="M43" i="67"/>
  <c r="M42" i="67"/>
  <c r="M41" i="67"/>
  <c r="M40" i="67"/>
  <c r="M36" i="67"/>
  <c r="M35" i="67"/>
  <c r="M34" i="67"/>
  <c r="M33" i="67"/>
  <c r="M32" i="67"/>
  <c r="J51" i="67"/>
  <c r="G51" i="67"/>
  <c r="J48" i="67"/>
  <c r="J47" i="67"/>
  <c r="J43" i="67"/>
  <c r="J42" i="67"/>
  <c r="J41" i="67"/>
  <c r="J40" i="67"/>
  <c r="J36" i="67"/>
  <c r="J35" i="67"/>
  <c r="J34" i="67"/>
  <c r="J33" i="67"/>
  <c r="J32" i="67"/>
  <c r="G48" i="67"/>
  <c r="G47" i="67"/>
  <c r="G43" i="67"/>
  <c r="G42" i="67"/>
  <c r="G41" i="67"/>
  <c r="G40" i="67"/>
  <c r="G36" i="67"/>
  <c r="G35" i="67"/>
  <c r="G34" i="67"/>
  <c r="G33" i="67"/>
  <c r="G32" i="67"/>
  <c r="S24" i="67"/>
  <c r="S23" i="67"/>
  <c r="S22" i="67"/>
  <c r="S19" i="67"/>
  <c r="S18" i="67"/>
  <c r="S17" i="67"/>
  <c r="S16" i="67"/>
  <c r="S15" i="67"/>
  <c r="S14" i="67"/>
  <c r="S13" i="67"/>
  <c r="S12" i="67"/>
  <c r="S9" i="67"/>
  <c r="S8" i="67"/>
  <c r="P24" i="67"/>
  <c r="P23" i="67"/>
  <c r="P22" i="67"/>
  <c r="P19" i="67"/>
  <c r="P18" i="67"/>
  <c r="P17" i="67"/>
  <c r="P16" i="67"/>
  <c r="P15" i="67"/>
  <c r="P14" i="67"/>
  <c r="P13" i="67"/>
  <c r="P12" i="67"/>
  <c r="P9" i="67"/>
  <c r="P8" i="67"/>
  <c r="M24" i="67"/>
  <c r="M23" i="67"/>
  <c r="M22" i="67"/>
  <c r="M19" i="67"/>
  <c r="M18" i="67"/>
  <c r="M17" i="67"/>
  <c r="M16" i="67"/>
  <c r="M15" i="67"/>
  <c r="M14" i="67"/>
  <c r="M13" i="67"/>
  <c r="M12" i="67"/>
  <c r="M9" i="67"/>
  <c r="M8" i="67"/>
  <c r="J24" i="67"/>
  <c r="J23" i="67"/>
  <c r="J22" i="67"/>
  <c r="J19" i="67"/>
  <c r="J18" i="67"/>
  <c r="J17" i="67"/>
  <c r="J16" i="67"/>
  <c r="J15" i="67"/>
  <c r="J14" i="67"/>
  <c r="J13" i="67"/>
  <c r="J12" i="67"/>
  <c r="J9" i="67"/>
  <c r="J8" i="67"/>
  <c r="G24" i="67"/>
  <c r="G23" i="67"/>
  <c r="G22" i="67"/>
  <c r="G19" i="67"/>
  <c r="G18" i="67"/>
  <c r="G17" i="67"/>
  <c r="G16" i="67"/>
  <c r="G15" i="67"/>
  <c r="G14" i="67"/>
  <c r="G13" i="67"/>
  <c r="G12" i="67"/>
  <c r="G9" i="67"/>
  <c r="G8" i="67"/>
  <c r="R71" i="98" l="1"/>
  <c r="S80" i="98"/>
  <c r="P80" i="98"/>
  <c r="O71" i="98"/>
  <c r="L71" i="98"/>
  <c r="M80" i="98"/>
  <c r="J80" i="98"/>
  <c r="J18" i="98"/>
  <c r="G22" i="98"/>
  <c r="Q9" i="69"/>
  <c r="R12" i="69"/>
  <c r="Q11" i="69"/>
  <c r="Q10" i="69"/>
  <c r="N9" i="69"/>
  <c r="O12" i="69"/>
  <c r="N11" i="69"/>
  <c r="N10" i="69"/>
  <c r="K10" i="69"/>
  <c r="L12" i="69"/>
  <c r="K9" i="69"/>
  <c r="K11" i="69"/>
  <c r="H9" i="69"/>
  <c r="H10" i="69"/>
  <c r="I12" i="69"/>
  <c r="R33" i="89"/>
  <c r="O33" i="89"/>
  <c r="L33" i="89"/>
  <c r="I33" i="89"/>
  <c r="F33" i="89"/>
  <c r="R17" i="69"/>
  <c r="O17" i="69"/>
  <c r="L17" i="69"/>
  <c r="I17" i="69"/>
  <c r="F17" i="69"/>
  <c r="E74" i="98"/>
  <c r="R80" i="98" l="1"/>
  <c r="S81" i="98"/>
  <c r="O80" i="98"/>
  <c r="P81" i="98"/>
  <c r="L80" i="98"/>
  <c r="M81" i="98"/>
  <c r="G23" i="98"/>
  <c r="Q12" i="69"/>
  <c r="N12" i="69"/>
  <c r="K12" i="69"/>
  <c r="H12" i="69"/>
  <c r="R42" i="89"/>
  <c r="Q33" i="89"/>
  <c r="O42" i="89"/>
  <c r="N33" i="89"/>
  <c r="L42" i="89"/>
  <c r="K33" i="89"/>
  <c r="H33" i="89"/>
  <c r="I42" i="89"/>
  <c r="E33" i="89"/>
  <c r="Q17" i="69"/>
  <c r="R19" i="69"/>
  <c r="N17" i="69"/>
  <c r="O19" i="69"/>
  <c r="K17" i="69"/>
  <c r="L19" i="69"/>
  <c r="H17" i="69"/>
  <c r="I19" i="69"/>
  <c r="Q119" i="67"/>
  <c r="Q105" i="67"/>
  <c r="N119" i="67"/>
  <c r="N105" i="67"/>
  <c r="J119" i="67"/>
  <c r="J105" i="67"/>
  <c r="G119" i="67"/>
  <c r="J92" i="67"/>
  <c r="I92" i="67"/>
  <c r="H92" i="67"/>
  <c r="G92" i="67"/>
  <c r="F92" i="67"/>
  <c r="E92" i="67"/>
  <c r="J91" i="67"/>
  <c r="I91" i="67"/>
  <c r="H91" i="67"/>
  <c r="G91" i="67"/>
  <c r="F91" i="67"/>
  <c r="E91" i="67"/>
  <c r="H90" i="67"/>
  <c r="E90" i="67"/>
  <c r="S83" i="98" l="1"/>
  <c r="R81" i="98"/>
  <c r="O81" i="98"/>
  <c r="P83" i="98"/>
  <c r="L81" i="98"/>
  <c r="M83" i="98"/>
  <c r="J83" i="98"/>
  <c r="R14" i="89"/>
  <c r="Q42" i="89"/>
  <c r="N42" i="89"/>
  <c r="O14" i="89"/>
  <c r="L14" i="89"/>
  <c r="K42" i="89"/>
  <c r="I14" i="89"/>
  <c r="H42" i="89"/>
  <c r="Q19" i="69"/>
  <c r="N19" i="69"/>
  <c r="K19" i="69"/>
  <c r="H19" i="69"/>
  <c r="E105" i="67"/>
  <c r="E119" i="67"/>
  <c r="H105" i="67"/>
  <c r="H119" i="67"/>
  <c r="G105" i="67"/>
  <c r="R83" i="98" l="1"/>
  <c r="S19" i="98"/>
  <c r="R19" i="98" s="1"/>
  <c r="O83" i="98"/>
  <c r="P19" i="98"/>
  <c r="L83" i="98"/>
  <c r="M19" i="98"/>
  <c r="J19" i="98"/>
  <c r="Q14" i="89"/>
  <c r="N14" i="89"/>
  <c r="K14" i="89"/>
  <c r="H14" i="89"/>
  <c r="Q90" i="67"/>
  <c r="Q91" i="67"/>
  <c r="R91" i="67"/>
  <c r="S91" i="67"/>
  <c r="Q92" i="67"/>
  <c r="R92" i="67"/>
  <c r="S92" i="67"/>
  <c r="K90" i="67"/>
  <c r="N90" i="67"/>
  <c r="K91" i="67"/>
  <c r="L91" i="67"/>
  <c r="M91" i="67"/>
  <c r="N91" i="67"/>
  <c r="O91" i="67"/>
  <c r="P91" i="67"/>
  <c r="K92" i="67"/>
  <c r="L92" i="67"/>
  <c r="M92" i="67"/>
  <c r="N92" i="67"/>
  <c r="O92" i="67"/>
  <c r="P92" i="67"/>
  <c r="O19" i="98" l="1"/>
  <c r="S18" i="98"/>
  <c r="L19" i="98"/>
  <c r="P18" i="98"/>
  <c r="M18" i="98"/>
  <c r="J22" i="98"/>
  <c r="M105" i="67"/>
  <c r="P105" i="67"/>
  <c r="S119" i="67"/>
  <c r="K105" i="67"/>
  <c r="K119" i="67"/>
  <c r="P119" i="67"/>
  <c r="M119" i="67"/>
  <c r="S105" i="67"/>
  <c r="R18" i="98" l="1"/>
  <c r="S22" i="98"/>
  <c r="O18" i="98"/>
  <c r="P22" i="98"/>
  <c r="J23" i="98"/>
  <c r="M22" i="98"/>
  <c r="H74" i="98"/>
  <c r="K74" i="98" s="1"/>
  <c r="N74" i="98" s="1"/>
  <c r="Q74" i="98" s="1"/>
  <c r="R22" i="98" l="1"/>
  <c r="S23" i="98"/>
  <c r="R23" i="98" s="1"/>
  <c r="P23" i="98"/>
  <c r="O23" i="98" s="1"/>
  <c r="O22" i="98"/>
  <c r="M23" i="98"/>
  <c r="B30" i="69"/>
  <c r="B29" i="69"/>
  <c r="D54" i="91" l="1"/>
  <c r="S37" i="67" l="1"/>
  <c r="P37" i="67"/>
  <c r="J37" i="67"/>
  <c r="J61" i="67"/>
  <c r="M37" i="67"/>
  <c r="G77" i="67"/>
  <c r="M61" i="67"/>
  <c r="S87" i="67"/>
  <c r="S77" i="67"/>
  <c r="S61" i="67"/>
  <c r="P87" i="67"/>
  <c r="P77" i="67"/>
  <c r="P61" i="67"/>
  <c r="M87" i="67"/>
  <c r="M77" i="67"/>
  <c r="J77" i="67"/>
  <c r="G87" i="67"/>
  <c r="G61" i="67"/>
  <c r="G37" i="67" l="1"/>
  <c r="F17" i="68" l="1"/>
  <c r="Q5" i="67"/>
  <c r="P6" i="70" s="1"/>
  <c r="N5" i="67"/>
  <c r="M5" i="69" s="1"/>
  <c r="K5" i="67"/>
  <c r="J6" i="70" s="1"/>
  <c r="H5" i="67"/>
  <c r="G6" i="70" s="1"/>
  <c r="S7" i="98"/>
  <c r="S59" i="98" s="1"/>
  <c r="R7" i="98"/>
  <c r="R59" i="98" s="1"/>
  <c r="Q7" i="98"/>
  <c r="Q59" i="98" s="1"/>
  <c r="S6" i="98"/>
  <c r="S58" i="98" s="1"/>
  <c r="R6" i="98"/>
  <c r="R58" i="98" s="1"/>
  <c r="Q6" i="98"/>
  <c r="Q58" i="98" s="1"/>
  <c r="P7" i="98"/>
  <c r="P59" i="98" s="1"/>
  <c r="O7" i="98"/>
  <c r="O59" i="98" s="1"/>
  <c r="N7" i="98"/>
  <c r="N59" i="98" s="1"/>
  <c r="P6" i="98"/>
  <c r="P58" i="98" s="1"/>
  <c r="O6" i="98"/>
  <c r="O58" i="98" s="1"/>
  <c r="N6" i="98"/>
  <c r="N58" i="98" s="1"/>
  <c r="M7" i="98"/>
  <c r="M59" i="98" s="1"/>
  <c r="L7" i="98"/>
  <c r="L59" i="98" s="1"/>
  <c r="K7" i="98"/>
  <c r="K59" i="98" s="1"/>
  <c r="M6" i="98"/>
  <c r="M58" i="98" s="1"/>
  <c r="L6" i="98"/>
  <c r="L58" i="98" s="1"/>
  <c r="K6" i="98"/>
  <c r="K58" i="98" s="1"/>
  <c r="J7" i="98"/>
  <c r="J59" i="98" s="1"/>
  <c r="I7" i="98"/>
  <c r="I59" i="98" s="1"/>
  <c r="H7" i="98"/>
  <c r="H59" i="98" s="1"/>
  <c r="J6" i="98"/>
  <c r="J58" i="98" s="1"/>
  <c r="I6" i="98"/>
  <c r="I58" i="98" s="1"/>
  <c r="H6" i="98"/>
  <c r="H58" i="98" s="1"/>
  <c r="F6" i="98"/>
  <c r="F58" i="98" s="1"/>
  <c r="G6" i="98"/>
  <c r="G58" i="98" s="1"/>
  <c r="F7" i="98"/>
  <c r="F29" i="98" s="1"/>
  <c r="G7" i="98"/>
  <c r="G29" i="98" s="1"/>
  <c r="E7" i="98"/>
  <c r="E59" i="98" s="1"/>
  <c r="E6" i="98"/>
  <c r="E28" i="98" s="1"/>
  <c r="F5" i="91"/>
  <c r="F38" i="91" s="1"/>
  <c r="F4" i="91"/>
  <c r="F37" i="91" s="1"/>
  <c r="E5" i="91"/>
  <c r="E38" i="91" s="1"/>
  <c r="E4" i="91"/>
  <c r="E37" i="91" s="1"/>
  <c r="D5" i="91"/>
  <c r="D38" i="91" s="1"/>
  <c r="D4" i="91"/>
  <c r="D37" i="91" s="1"/>
  <c r="Q13" i="92"/>
  <c r="R5" i="92"/>
  <c r="R13" i="92" s="1"/>
  <c r="Q5" i="92"/>
  <c r="P5" i="92"/>
  <c r="P13" i="92" s="1"/>
  <c r="O5" i="92"/>
  <c r="O13" i="92" s="1"/>
  <c r="N5" i="92"/>
  <c r="N13" i="92" s="1"/>
  <c r="M5" i="92"/>
  <c r="M13" i="92" s="1"/>
  <c r="L5" i="92"/>
  <c r="L13" i="92" s="1"/>
  <c r="K5" i="92"/>
  <c r="K13" i="92" s="1"/>
  <c r="J5" i="92"/>
  <c r="J13" i="92" s="1"/>
  <c r="I5" i="92"/>
  <c r="I13" i="92" s="1"/>
  <c r="H5" i="92"/>
  <c r="H13" i="92" s="1"/>
  <c r="G5" i="92"/>
  <c r="G13" i="92" s="1"/>
  <c r="F5" i="92"/>
  <c r="F13" i="92" s="1"/>
  <c r="E5" i="92"/>
  <c r="E13" i="92" s="1"/>
  <c r="D5" i="92"/>
  <c r="D13" i="92" s="1"/>
  <c r="R4" i="92"/>
  <c r="R12" i="92" s="1"/>
  <c r="Q4" i="92"/>
  <c r="Q12" i="92" s="1"/>
  <c r="P4" i="92"/>
  <c r="P12" i="92" s="1"/>
  <c r="O4" i="92"/>
  <c r="O12" i="92" s="1"/>
  <c r="N4" i="92"/>
  <c r="N12" i="92" s="1"/>
  <c r="M4" i="92"/>
  <c r="M12" i="92" s="1"/>
  <c r="L4" i="92"/>
  <c r="L12" i="92" s="1"/>
  <c r="K4" i="92"/>
  <c r="K12" i="92" s="1"/>
  <c r="J4" i="92"/>
  <c r="J12" i="92" s="1"/>
  <c r="I4" i="92"/>
  <c r="I12" i="92" s="1"/>
  <c r="H4" i="92"/>
  <c r="H12" i="92" s="1"/>
  <c r="G4" i="92"/>
  <c r="G12" i="92" s="1"/>
  <c r="F4" i="92"/>
  <c r="F12" i="92" s="1"/>
  <c r="E4" i="92"/>
  <c r="E12" i="92" s="1"/>
  <c r="D4" i="92"/>
  <c r="D12" i="92" s="1"/>
  <c r="E5" i="70"/>
  <c r="F5" i="70"/>
  <c r="G5" i="70"/>
  <c r="H5" i="70"/>
  <c r="I5" i="70"/>
  <c r="J5" i="70"/>
  <c r="K5" i="70"/>
  <c r="L5" i="70"/>
  <c r="M5" i="70"/>
  <c r="N5" i="70"/>
  <c r="O5" i="70"/>
  <c r="P5" i="70"/>
  <c r="Q5" i="70"/>
  <c r="R5" i="70"/>
  <c r="E6" i="70"/>
  <c r="F6" i="70"/>
  <c r="H6" i="70"/>
  <c r="I6" i="70"/>
  <c r="K6" i="70"/>
  <c r="L6" i="70"/>
  <c r="M6" i="70"/>
  <c r="N6" i="70"/>
  <c r="O6" i="70"/>
  <c r="Q6" i="70"/>
  <c r="R6" i="70"/>
  <c r="D6" i="70"/>
  <c r="D5" i="70"/>
  <c r="R5" i="69"/>
  <c r="Q5" i="69"/>
  <c r="P5" i="69"/>
  <c r="R4" i="69"/>
  <c r="Q4" i="69"/>
  <c r="P4" i="69"/>
  <c r="O5" i="69"/>
  <c r="N5" i="69"/>
  <c r="O4" i="69"/>
  <c r="N4" i="69"/>
  <c r="M4" i="69"/>
  <c r="L5" i="69"/>
  <c r="K5" i="69"/>
  <c r="J5" i="69"/>
  <c r="L4" i="69"/>
  <c r="K4" i="69"/>
  <c r="J4" i="69"/>
  <c r="I5" i="69"/>
  <c r="H5" i="69"/>
  <c r="I4" i="69"/>
  <c r="H4" i="69"/>
  <c r="G4" i="69"/>
  <c r="F5" i="69"/>
  <c r="E5" i="69"/>
  <c r="D5" i="69"/>
  <c r="F4" i="69"/>
  <c r="E4" i="69"/>
  <c r="D4" i="69"/>
  <c r="E17" i="68" l="1"/>
  <c r="G28" i="98"/>
  <c r="G59" i="98"/>
  <c r="E58" i="98"/>
  <c r="G5" i="69"/>
  <c r="F28" i="98"/>
  <c r="F59" i="98"/>
  <c r="E29" i="98"/>
  <c r="R5" i="89"/>
  <c r="Q5" i="89"/>
  <c r="P5" i="89"/>
  <c r="R4" i="89"/>
  <c r="Q4" i="89"/>
  <c r="P4" i="89"/>
  <c r="O5" i="89"/>
  <c r="N5" i="89"/>
  <c r="M5" i="89"/>
  <c r="O4" i="89"/>
  <c r="N4" i="89"/>
  <c r="M4" i="89"/>
  <c r="L5" i="89"/>
  <c r="K5" i="89"/>
  <c r="J5" i="89"/>
  <c r="L4" i="89"/>
  <c r="K4" i="89"/>
  <c r="J4" i="89"/>
  <c r="I5" i="89"/>
  <c r="H5" i="89"/>
  <c r="G5" i="89"/>
  <c r="I4" i="89"/>
  <c r="H4" i="89"/>
  <c r="G4" i="89"/>
  <c r="F5" i="89"/>
  <c r="F4" i="89"/>
  <c r="E5" i="89"/>
  <c r="E4" i="89"/>
  <c r="D5" i="89"/>
  <c r="D4" i="89"/>
  <c r="P5" i="68" l="1"/>
  <c r="P14" i="68" s="1"/>
  <c r="P4" i="68"/>
  <c r="P13" i="68" s="1"/>
  <c r="M5" i="68"/>
  <c r="M14" i="68" s="1"/>
  <c r="M4" i="68"/>
  <c r="M13" i="68" s="1"/>
  <c r="J5" i="68"/>
  <c r="J14" i="68" s="1"/>
  <c r="J4" i="68"/>
  <c r="J13" i="68" s="1"/>
  <c r="G5" i="68"/>
  <c r="G14" i="68" s="1"/>
  <c r="G4" i="68"/>
  <c r="G13" i="68" s="1"/>
  <c r="D5" i="68"/>
  <c r="D14" i="68" s="1"/>
  <c r="D4" i="68"/>
  <c r="D13" i="68" s="1"/>
  <c r="I55" i="67"/>
  <c r="K55" i="67"/>
  <c r="M55" i="67"/>
  <c r="O55" i="67"/>
  <c r="Q55" i="67"/>
  <c r="S55" i="67"/>
  <c r="I56" i="67"/>
  <c r="M56" i="67"/>
  <c r="O56" i="67"/>
  <c r="S56" i="67"/>
  <c r="G55" i="67"/>
  <c r="G56" i="67"/>
  <c r="F28" i="67"/>
  <c r="F55" i="67" s="1"/>
  <c r="G28" i="67"/>
  <c r="H28" i="67"/>
  <c r="H55" i="67" s="1"/>
  <c r="I28" i="67"/>
  <c r="J28" i="67"/>
  <c r="J55" i="67" s="1"/>
  <c r="K28" i="67"/>
  <c r="L28" i="67"/>
  <c r="L55" i="67" s="1"/>
  <c r="M28" i="67"/>
  <c r="N28" i="67"/>
  <c r="N55" i="67" s="1"/>
  <c r="O28" i="67"/>
  <c r="P28" i="67"/>
  <c r="P55" i="67" s="1"/>
  <c r="Q28" i="67"/>
  <c r="R28" i="67"/>
  <c r="R55" i="67" s="1"/>
  <c r="S28" i="67"/>
  <c r="F29" i="67"/>
  <c r="F56" i="67" s="1"/>
  <c r="G29" i="67"/>
  <c r="H29" i="67"/>
  <c r="H56" i="67" s="1"/>
  <c r="I29" i="67"/>
  <c r="J29" i="67"/>
  <c r="J56" i="67" s="1"/>
  <c r="K29" i="67"/>
  <c r="K56" i="67" s="1"/>
  <c r="L29" i="67"/>
  <c r="L56" i="67" s="1"/>
  <c r="M29" i="67"/>
  <c r="N29" i="67"/>
  <c r="N56" i="67" s="1"/>
  <c r="O29" i="67"/>
  <c r="P29" i="67"/>
  <c r="P56" i="67" s="1"/>
  <c r="Q29" i="67"/>
  <c r="Q56" i="67" s="1"/>
  <c r="R29" i="67"/>
  <c r="R56" i="67" s="1"/>
  <c r="S29" i="67"/>
  <c r="E29" i="67"/>
  <c r="E56" i="67" s="1"/>
  <c r="E28" i="67"/>
  <c r="E55" i="67" s="1"/>
  <c r="H54" i="67"/>
  <c r="N54" i="67"/>
  <c r="E54" i="67"/>
  <c r="H27" i="67"/>
  <c r="K27" i="67"/>
  <c r="K54" i="67" s="1"/>
  <c r="N27" i="67"/>
  <c r="Q27" i="67"/>
  <c r="Q54" i="67" s="1"/>
  <c r="E27" i="67"/>
  <c r="P51" i="89" l="1"/>
  <c r="M51" i="89"/>
  <c r="D50" i="89"/>
  <c r="P41" i="89"/>
  <c r="M41" i="89"/>
  <c r="G37" i="89"/>
  <c r="D37" i="89"/>
  <c r="P36" i="89"/>
  <c r="P35" i="89"/>
  <c r="M35" i="89"/>
  <c r="P22" i="89"/>
  <c r="D22" i="89"/>
  <c r="P9" i="89"/>
  <c r="D9" i="89"/>
  <c r="P8" i="89"/>
  <c r="G8" i="89"/>
  <c r="E33" i="98"/>
  <c r="E41" i="98" s="1"/>
  <c r="B8" i="69"/>
  <c r="B8" i="67"/>
  <c r="B9" i="69"/>
  <c r="B34" i="67"/>
  <c r="B60" i="67"/>
  <c r="E63" i="98"/>
  <c r="H63" i="98"/>
  <c r="H62" i="98"/>
  <c r="J35" i="89"/>
  <c r="J37" i="89"/>
  <c r="J51" i="89"/>
  <c r="J22" i="89"/>
  <c r="J9" i="89"/>
  <c r="G22" i="89"/>
  <c r="M36" i="89"/>
  <c r="M50" i="89"/>
  <c r="M8" i="89"/>
  <c r="M9" i="89"/>
  <c r="D41" i="89"/>
  <c r="G41" i="89"/>
  <c r="D45" i="89"/>
  <c r="M45" i="89"/>
  <c r="P45" i="89"/>
  <c r="G9" i="70"/>
  <c r="H11" i="98" s="1"/>
  <c r="G20" i="92"/>
  <c r="H75" i="98" s="1"/>
  <c r="M20" i="92"/>
  <c r="N75" i="98" s="1"/>
  <c r="J20" i="92"/>
  <c r="K75" i="98" s="1"/>
  <c r="K76" i="98" s="1"/>
  <c r="D9" i="70"/>
  <c r="E11" i="98" s="1"/>
  <c r="D20" i="92"/>
  <c r="E75" i="98" s="1"/>
  <c r="P20" i="92"/>
  <c r="Q75" i="98" s="1"/>
  <c r="P9" i="70"/>
  <c r="Q11" i="98" s="1"/>
  <c r="B10" i="69" l="1"/>
  <c r="Q76" i="98"/>
  <c r="N76" i="98"/>
  <c r="H13" i="98"/>
  <c r="H14" i="98" s="1"/>
  <c r="B11" i="69"/>
  <c r="B12" i="69" s="1"/>
  <c r="D16" i="91"/>
  <c r="D13" i="91"/>
  <c r="K62" i="98"/>
  <c r="N63" i="98"/>
  <c r="N71" i="98" s="1"/>
  <c r="N62" i="98"/>
  <c r="E62" i="98"/>
  <c r="Q62" i="98"/>
  <c r="K63" i="98"/>
  <c r="K71" i="98" s="1"/>
  <c r="Q63" i="98"/>
  <c r="Q71" i="98" s="1"/>
  <c r="D11" i="91"/>
  <c r="M37" i="89"/>
  <c r="P50" i="89"/>
  <c r="M22" i="89"/>
  <c r="J8" i="89"/>
  <c r="J10" i="89" s="1"/>
  <c r="G45" i="89"/>
  <c r="J41" i="89"/>
  <c r="D8" i="89"/>
  <c r="D10" i="89" s="1"/>
  <c r="N61" i="67"/>
  <c r="B35" i="67"/>
  <c r="B36" i="67" s="1"/>
  <c r="M9" i="70"/>
  <c r="N11" i="98" s="1"/>
  <c r="J36" i="89"/>
  <c r="G9" i="89"/>
  <c r="G10" i="89" s="1"/>
  <c r="J50" i="89"/>
  <c r="H61" i="67"/>
  <c r="G51" i="89"/>
  <c r="K61" i="67"/>
  <c r="D45" i="91"/>
  <c r="B61" i="67"/>
  <c r="B9" i="67"/>
  <c r="J9" i="70"/>
  <c r="K11" i="98" s="1"/>
  <c r="J45" i="89"/>
  <c r="Q61" i="67"/>
  <c r="G50" i="89"/>
  <c r="D47" i="91"/>
  <c r="P10" i="89"/>
  <c r="P37" i="89"/>
  <c r="E61" i="67"/>
  <c r="D51" i="89"/>
  <c r="D42" i="91"/>
  <c r="D50" i="91"/>
  <c r="D8" i="91"/>
  <c r="D10" i="91"/>
  <c r="D12" i="91"/>
  <c r="D14" i="91"/>
  <c r="D41" i="91"/>
  <c r="D43" i="91"/>
  <c r="D9" i="91"/>
  <c r="D17" i="91"/>
  <c r="D44" i="91"/>
  <c r="D48" i="91"/>
  <c r="D15" i="91"/>
  <c r="E40" i="98"/>
  <c r="H76" i="98"/>
  <c r="D51" i="91"/>
  <c r="D49" i="91"/>
  <c r="P11" i="70"/>
  <c r="D11" i="70"/>
  <c r="G11" i="70"/>
  <c r="M10" i="89"/>
  <c r="Q13" i="98"/>
  <c r="Q14" i="98" s="1"/>
  <c r="E13" i="98"/>
  <c r="E14" i="98" s="1"/>
  <c r="K70" i="98" l="1"/>
  <c r="M11" i="70"/>
  <c r="N13" i="98"/>
  <c r="N14" i="98" s="1"/>
  <c r="K13" i="98"/>
  <c r="K14" i="98" s="1"/>
  <c r="Q80" i="98"/>
  <c r="K79" i="98"/>
  <c r="N70" i="98"/>
  <c r="N79" i="98" s="1"/>
  <c r="Q70" i="98"/>
  <c r="E76" i="98"/>
  <c r="N80" i="98"/>
  <c r="B15" i="69"/>
  <c r="B16" i="69" s="1"/>
  <c r="B17" i="69" s="1"/>
  <c r="B18" i="69" s="1"/>
  <c r="K80" i="98"/>
  <c r="K81" i="98" s="1"/>
  <c r="K83" i="98" s="1"/>
  <c r="B37" i="67"/>
  <c r="B40" i="67" s="1"/>
  <c r="J11" i="70"/>
  <c r="B12" i="67"/>
  <c r="B64" i="67"/>
  <c r="B68" i="67" s="1"/>
  <c r="D18" i="91"/>
  <c r="D27" i="91" l="1"/>
  <c r="K19" i="98"/>
  <c r="Q79" i="98"/>
  <c r="Q81" i="98" s="1"/>
  <c r="Q83" i="98" s="1"/>
  <c r="Q19" i="98" s="1"/>
  <c r="N81" i="98"/>
  <c r="N83" i="98" s="1"/>
  <c r="N19" i="98" s="1"/>
  <c r="Q18" i="98" s="1"/>
  <c r="B19" i="69"/>
  <c r="B41" i="67"/>
  <c r="B42" i="67" s="1"/>
  <c r="B13" i="67"/>
  <c r="B69" i="67"/>
  <c r="E66" i="98" l="1"/>
  <c r="F66" i="98" s="1"/>
  <c r="H66" i="98"/>
  <c r="I66" i="98" s="1"/>
  <c r="H70" i="98"/>
  <c r="N18" i="98"/>
  <c r="Q22" i="98"/>
  <c r="Q23" i="98" s="1"/>
  <c r="N22" i="98"/>
  <c r="B22" i="69"/>
  <c r="B70" i="67"/>
  <c r="B43" i="67"/>
  <c r="B71" i="67"/>
  <c r="B72" i="67" s="1"/>
  <c r="B14" i="67"/>
  <c r="E70" i="98" l="1"/>
  <c r="E79" i="98" s="1"/>
  <c r="H79" i="98"/>
  <c r="I70" i="98"/>
  <c r="N23" i="98"/>
  <c r="B24" i="69"/>
  <c r="B23" i="69"/>
  <c r="B73" i="67"/>
  <c r="B15" i="67"/>
  <c r="B44" i="67"/>
  <c r="B47" i="67" s="1"/>
  <c r="B48" i="67" s="1"/>
  <c r="B49" i="67" s="1"/>
  <c r="B51" i="67" s="1"/>
  <c r="F70" i="98" l="1"/>
  <c r="B26" i="69"/>
  <c r="B28" i="69" s="1"/>
  <c r="B16" i="67"/>
  <c r="B74" i="67"/>
  <c r="B75" i="67" s="1"/>
  <c r="B17" i="67" l="1"/>
  <c r="B18" i="67" s="1"/>
  <c r="B76" i="67"/>
  <c r="B77" i="67" l="1"/>
  <c r="B19" i="67"/>
  <c r="B22" i="67" s="1"/>
  <c r="B23" i="67" l="1"/>
  <c r="B24" i="67" s="1"/>
  <c r="B80" i="67"/>
  <c r="B81" i="67" l="1"/>
  <c r="B82" i="67" s="1"/>
  <c r="B83" i="67" l="1"/>
  <c r="B84" i="67" l="1"/>
  <c r="B85" i="67" l="1"/>
  <c r="B86" i="67" s="1"/>
  <c r="B87" i="67" l="1"/>
  <c r="B95" i="67" l="1"/>
  <c r="B96" i="67" l="1"/>
  <c r="B97" i="67" l="1"/>
  <c r="B98" i="67" l="1"/>
  <c r="D49" i="89"/>
  <c r="D48" i="89"/>
  <c r="B99" i="67" l="1"/>
  <c r="B100" i="67" l="1"/>
  <c r="B101" i="67" l="1"/>
  <c r="B102" i="67" l="1"/>
  <c r="P49" i="89"/>
  <c r="M49" i="89"/>
  <c r="J49" i="89"/>
  <c r="G49" i="89"/>
  <c r="P48" i="89"/>
  <c r="M48" i="89"/>
  <c r="J48" i="89"/>
  <c r="G48" i="89"/>
  <c r="B103" i="67" l="1"/>
  <c r="B104" i="67" l="1"/>
  <c r="B105" i="67" l="1"/>
  <c r="B108" i="67" s="1"/>
  <c r="B109" i="67" s="1"/>
  <c r="B110" i="67" s="1"/>
  <c r="B111" i="67" s="1"/>
  <c r="B112" i="67" s="1"/>
  <c r="B113" i="67" s="1"/>
  <c r="B114" i="67" s="1"/>
  <c r="B115" i="67" s="1"/>
  <c r="B116" i="67" s="1"/>
  <c r="B117" i="67" s="1"/>
  <c r="B118" i="67" s="1"/>
  <c r="B119" i="67" l="1"/>
  <c r="P34" i="89"/>
  <c r="M34" i="89"/>
  <c r="J34" i="89"/>
  <c r="G34" i="89"/>
  <c r="D34" i="89"/>
  <c r="D46" i="91" l="1"/>
  <c r="D52" i="91" l="1"/>
  <c r="D27" i="89"/>
  <c r="D22" i="69"/>
  <c r="I67" i="98" l="1"/>
  <c r="H71" i="98" l="1"/>
  <c r="H80" i="98" l="1"/>
  <c r="I71" i="98"/>
  <c r="F67" i="98"/>
  <c r="E71" i="98"/>
  <c r="G22" i="69"/>
  <c r="G27" i="89"/>
  <c r="E80" i="98" l="1"/>
  <c r="F71" i="98"/>
  <c r="H81" i="98"/>
  <c r="I80" i="98"/>
  <c r="J27" i="89"/>
  <c r="J22" i="69"/>
  <c r="M27" i="89"/>
  <c r="M22" i="69"/>
  <c r="P22" i="69"/>
  <c r="P27" i="89"/>
  <c r="H83" i="98" l="1"/>
  <c r="I81" i="98"/>
  <c r="E81" i="98"/>
  <c r="F80" i="98"/>
  <c r="D47" i="89"/>
  <c r="D40" i="89"/>
  <c r="D46" i="89"/>
  <c r="D52" i="89" s="1"/>
  <c r="D15" i="89" s="1"/>
  <c r="E87" i="67"/>
  <c r="E83" i="98" l="1"/>
  <c r="F81" i="98"/>
  <c r="H19" i="98"/>
  <c r="I83" i="98"/>
  <c r="P40" i="89"/>
  <c r="K87" i="67"/>
  <c r="J46" i="89"/>
  <c r="M40" i="89"/>
  <c r="H87" i="67"/>
  <c r="G46" i="89"/>
  <c r="J40" i="89"/>
  <c r="Q87" i="67"/>
  <c r="P46" i="89"/>
  <c r="P47" i="89"/>
  <c r="J47" i="89"/>
  <c r="G47" i="89"/>
  <c r="G40" i="89"/>
  <c r="N87" i="67"/>
  <c r="M46" i="89"/>
  <c r="M47" i="89"/>
  <c r="I19" i="98" l="1"/>
  <c r="K18" i="98"/>
  <c r="E19" i="98"/>
  <c r="F83" i="98"/>
  <c r="P52" i="89"/>
  <c r="P15" i="89" s="1"/>
  <c r="G52" i="89"/>
  <c r="G15" i="89" s="1"/>
  <c r="M52" i="89"/>
  <c r="M15" i="89" s="1"/>
  <c r="J52" i="89"/>
  <c r="J15" i="89" s="1"/>
  <c r="F19" i="98" l="1"/>
  <c r="H18" i="98"/>
  <c r="K22" i="98"/>
  <c r="L18" i="98"/>
  <c r="J39" i="89"/>
  <c r="G39" i="89"/>
  <c r="P39" i="89"/>
  <c r="M39" i="89"/>
  <c r="D39" i="89"/>
  <c r="L22" i="98" l="1"/>
  <c r="K23" i="98"/>
  <c r="L23" i="98" s="1"/>
  <c r="H22" i="98"/>
  <c r="I18" i="98"/>
  <c r="G35" i="89"/>
  <c r="D35" i="89"/>
  <c r="H23" i="98" l="1"/>
  <c r="I23" i="98" s="1"/>
  <c r="I22" i="98"/>
  <c r="G36" i="89"/>
  <c r="D36" i="89" l="1"/>
  <c r="D33" i="89" l="1"/>
  <c r="E37" i="67" l="1"/>
  <c r="D17" i="68" s="1"/>
  <c r="P33" i="89" l="1"/>
  <c r="M33" i="89"/>
  <c r="J33" i="89"/>
  <c r="G33" i="89"/>
  <c r="D18" i="69" l="1"/>
  <c r="P18" i="69"/>
  <c r="M18" i="69"/>
  <c r="J18" i="69"/>
  <c r="G18" i="69"/>
  <c r="P17" i="69" l="1"/>
  <c r="M17" i="69"/>
  <c r="J17" i="69"/>
  <c r="G17" i="69"/>
  <c r="D17" i="69" l="1"/>
  <c r="D38" i="89" l="1"/>
  <c r="D42" i="89" s="1"/>
  <c r="D14" i="89" s="1"/>
  <c r="E77" i="67"/>
  <c r="G38" i="89" l="1"/>
  <c r="G42" i="89" s="1"/>
  <c r="G14" i="89" s="1"/>
  <c r="H77" i="67"/>
  <c r="J38" i="89" l="1"/>
  <c r="J42" i="89" s="1"/>
  <c r="J14" i="89" s="1"/>
  <c r="K77" i="67"/>
  <c r="M38" i="89" l="1"/>
  <c r="M42" i="89" s="1"/>
  <c r="M14" i="89" s="1"/>
  <c r="N77" i="67"/>
  <c r="P38" i="89" l="1"/>
  <c r="P42" i="89" s="1"/>
  <c r="P14" i="89" s="1"/>
  <c r="Q77" i="67"/>
  <c r="H37" i="67" l="1"/>
  <c r="G17" i="68" s="1"/>
  <c r="K37" i="67" l="1"/>
  <c r="J17" i="68" s="1"/>
  <c r="N37" i="67" l="1"/>
  <c r="M17" i="68" s="1"/>
  <c r="Q37" i="67" l="1"/>
  <c r="P17" i="68" s="1"/>
  <c r="E46" i="98" l="1"/>
  <c r="E50" i="98" s="1"/>
  <c r="G46" i="98" l="1"/>
  <c r="E49" i="98"/>
  <c r="E51" i="98" s="1"/>
  <c r="E53" i="98" s="1"/>
  <c r="E18" i="98" s="1"/>
  <c r="E22" i="98" s="1"/>
  <c r="E23" i="98" l="1"/>
  <c r="F23" i="98" s="1"/>
  <c r="F22" i="98"/>
  <c r="F11" i="70"/>
  <c r="F19" i="68"/>
  <c r="F8" i="68" l="1"/>
  <c r="F26" i="89"/>
  <c r="E19" i="68"/>
  <c r="F21" i="68"/>
  <c r="F29" i="89"/>
  <c r="F13" i="89" l="1"/>
  <c r="E29" i="89"/>
  <c r="E26" i="89"/>
  <c r="E21" i="68"/>
  <c r="F31" i="68"/>
  <c r="F23" i="68"/>
  <c r="E8" i="68"/>
  <c r="E13" i="89"/>
  <c r="F26" i="68"/>
  <c r="E31" i="68" l="1"/>
  <c r="F10" i="69"/>
  <c r="F34" i="68"/>
  <c r="E26" i="68"/>
  <c r="E23" i="68"/>
  <c r="E10" i="69" l="1"/>
  <c r="E34" i="68"/>
  <c r="F9" i="69"/>
  <c r="F52" i="89"/>
  <c r="F42" i="89"/>
  <c r="F10" i="89"/>
  <c r="E10" i="89" s="1"/>
  <c r="E9" i="69" l="1"/>
  <c r="F12" i="69"/>
  <c r="F15" i="89"/>
  <c r="E15" i="89" s="1"/>
  <c r="E42" i="89"/>
  <c r="F14" i="89"/>
  <c r="E12" i="69" l="1"/>
  <c r="E14" i="89"/>
  <c r="F17" i="89"/>
  <c r="I19" i="68"/>
  <c r="I26" i="89" l="1"/>
  <c r="I8" i="68"/>
  <c r="F21" i="89"/>
  <c r="F20" i="89"/>
  <c r="E17" i="89"/>
  <c r="I26" i="68"/>
  <c r="H8" i="68" l="1"/>
  <c r="I29" i="89"/>
  <c r="H26" i="89"/>
  <c r="E21" i="89"/>
  <c r="E20" i="89"/>
  <c r="F23" i="89"/>
  <c r="H29" i="89" l="1"/>
  <c r="I13" i="89"/>
  <c r="E23" i="89"/>
  <c r="F26" i="69"/>
  <c r="J87" i="67"/>
  <c r="H13" i="89" l="1"/>
  <c r="I17" i="89"/>
  <c r="F52" i="91"/>
  <c r="F18" i="91"/>
  <c r="E18" i="91"/>
  <c r="F65" i="91" l="1"/>
  <c r="F64" i="91"/>
  <c r="F63" i="91"/>
  <c r="F31" i="91"/>
  <c r="F30" i="91"/>
  <c r="F29" i="91"/>
  <c r="H17" i="89"/>
  <c r="I20" i="89"/>
  <c r="I21" i="89"/>
  <c r="L19" i="68"/>
  <c r="L26" i="89" l="1"/>
  <c r="L8" i="68"/>
  <c r="I23" i="89"/>
  <c r="H20" i="89"/>
  <c r="H21" i="89"/>
  <c r="L26" i="68"/>
  <c r="K8" i="68" l="1"/>
  <c r="L29" i="89"/>
  <c r="K26" i="89"/>
  <c r="H23" i="89"/>
  <c r="I26" i="69"/>
  <c r="O19" i="68"/>
  <c r="O26" i="89" l="1"/>
  <c r="O8" i="68"/>
  <c r="K29" i="89"/>
  <c r="L13" i="89"/>
  <c r="I28" i="69"/>
  <c r="H26" i="69"/>
  <c r="O26" i="68"/>
  <c r="N8" i="68" l="1"/>
  <c r="O29" i="89"/>
  <c r="N26" i="89"/>
  <c r="K13" i="89"/>
  <c r="L17" i="89"/>
  <c r="I16" i="92"/>
  <c r="H28" i="69"/>
  <c r="I30" i="69"/>
  <c r="R19" i="68"/>
  <c r="R26" i="89" l="1"/>
  <c r="R8" i="68"/>
  <c r="O13" i="89"/>
  <c r="N29" i="89"/>
  <c r="L21" i="89"/>
  <c r="K17" i="89"/>
  <c r="L20" i="89"/>
  <c r="H30" i="69"/>
  <c r="I14" i="70"/>
  <c r="H16" i="92"/>
  <c r="I22" i="92"/>
  <c r="H22" i="92" s="1"/>
  <c r="R26" i="68"/>
  <c r="Q8" i="68" l="1"/>
  <c r="R29" i="89"/>
  <c r="Q26" i="89"/>
  <c r="N13" i="89"/>
  <c r="O17" i="89"/>
  <c r="L23" i="89"/>
  <c r="K20" i="89"/>
  <c r="K21" i="89"/>
  <c r="I15" i="70"/>
  <c r="H15" i="70" s="1"/>
  <c r="H14" i="70"/>
  <c r="E14" i="67"/>
  <c r="R13" i="89" l="1"/>
  <c r="Q29" i="89"/>
  <c r="O20" i="89"/>
  <c r="O21" i="89"/>
  <c r="N17" i="89"/>
  <c r="L26" i="69"/>
  <c r="K23" i="89"/>
  <c r="H14" i="67"/>
  <c r="Q13" i="89" l="1"/>
  <c r="R17" i="89"/>
  <c r="N21" i="89"/>
  <c r="N20" i="89"/>
  <c r="O23" i="89"/>
  <c r="L28" i="69"/>
  <c r="K26" i="69"/>
  <c r="K14" i="67"/>
  <c r="R20" i="89" l="1"/>
  <c r="Q17" i="89"/>
  <c r="R21" i="89"/>
  <c r="N23" i="89"/>
  <c r="O26" i="69"/>
  <c r="L30" i="69"/>
  <c r="K28" i="69"/>
  <c r="L16" i="92"/>
  <c r="N14" i="67"/>
  <c r="Q21" i="89" l="1"/>
  <c r="R23" i="89"/>
  <c r="Q20" i="89"/>
  <c r="O28" i="69"/>
  <c r="N26" i="69"/>
  <c r="L22" i="92"/>
  <c r="K22" i="92" s="1"/>
  <c r="K16" i="92"/>
  <c r="L14" i="70"/>
  <c r="K30" i="69"/>
  <c r="Q14" i="67"/>
  <c r="Q23" i="89" l="1"/>
  <c r="R26" i="69"/>
  <c r="O30" i="69"/>
  <c r="O16" i="92"/>
  <c r="N28" i="69"/>
  <c r="K14" i="70"/>
  <c r="L15" i="70"/>
  <c r="K15" i="70" s="1"/>
  <c r="D18" i="68"/>
  <c r="D19" i="68" s="1"/>
  <c r="Q26" i="69" l="1"/>
  <c r="R28" i="69"/>
  <c r="O22" i="92"/>
  <c r="N22" i="92" s="1"/>
  <c r="N16" i="92"/>
  <c r="N30" i="69"/>
  <c r="O14" i="70"/>
  <c r="D29" i="68"/>
  <c r="D11" i="69" s="1"/>
  <c r="G18" i="68"/>
  <c r="D21" i="68"/>
  <c r="D23" i="68" s="1"/>
  <c r="D8" i="68"/>
  <c r="D26" i="89"/>
  <c r="R16" i="92" l="1"/>
  <c r="Q28" i="69"/>
  <c r="R30" i="69"/>
  <c r="N14" i="70"/>
  <c r="O15" i="70"/>
  <c r="N15" i="70" s="1"/>
  <c r="D29" i="89"/>
  <c r="D31" i="68"/>
  <c r="G29" i="68"/>
  <c r="G19" i="68"/>
  <c r="Q30" i="69" l="1"/>
  <c r="R14" i="70"/>
  <c r="R22" i="92"/>
  <c r="Q22" i="92" s="1"/>
  <c r="Q16" i="92"/>
  <c r="J18" i="68"/>
  <c r="G8" i="68"/>
  <c r="G26" i="89"/>
  <c r="G21" i="68"/>
  <c r="G23" i="68" s="1"/>
  <c r="H19" i="68"/>
  <c r="G11" i="69"/>
  <c r="D10" i="69"/>
  <c r="D13" i="89"/>
  <c r="R15" i="70" l="1"/>
  <c r="Q15" i="70" s="1"/>
  <c r="Q14" i="70"/>
  <c r="G29" i="89"/>
  <c r="D17" i="89"/>
  <c r="G31" i="68"/>
  <c r="J29" i="68"/>
  <c r="J19" i="68"/>
  <c r="J8" i="68" l="1"/>
  <c r="J26" i="89"/>
  <c r="J21" i="68"/>
  <c r="J23" i="68"/>
  <c r="M18" i="68"/>
  <c r="J11" i="69"/>
  <c r="G10" i="69"/>
  <c r="D21" i="89"/>
  <c r="D20" i="89"/>
  <c r="G13" i="89"/>
  <c r="D23" i="89" l="1"/>
  <c r="G17" i="89"/>
  <c r="J29" i="89"/>
  <c r="M29" i="68"/>
  <c r="M19" i="68"/>
  <c r="J31" i="68"/>
  <c r="J10" i="69" l="1"/>
  <c r="M21" i="68"/>
  <c r="M8" i="68"/>
  <c r="M26" i="89"/>
  <c r="M23" i="68"/>
  <c r="P18" i="68"/>
  <c r="M11" i="69"/>
  <c r="J13" i="89"/>
  <c r="G21" i="89"/>
  <c r="G20" i="89"/>
  <c r="G23" i="89" l="1"/>
  <c r="J17" i="89"/>
  <c r="P29" i="68"/>
  <c r="P19" i="68"/>
  <c r="M29" i="89"/>
  <c r="M31" i="68"/>
  <c r="M10" i="69" l="1"/>
  <c r="M13" i="89"/>
  <c r="P26" i="89"/>
  <c r="P21" i="68"/>
  <c r="P8" i="68"/>
  <c r="P23" i="68"/>
  <c r="P11" i="69"/>
  <c r="J20" i="89"/>
  <c r="J21" i="89"/>
  <c r="P31" i="68" l="1"/>
  <c r="J23" i="89"/>
  <c r="P29" i="89"/>
  <c r="M17" i="89"/>
  <c r="M21" i="89" l="1"/>
  <c r="M20" i="89"/>
  <c r="P13" i="89"/>
  <c r="P10" i="69"/>
  <c r="P17" i="89" l="1"/>
  <c r="M23" i="89"/>
  <c r="P21" i="89" l="1"/>
  <c r="P20" i="89"/>
  <c r="P23" i="89" l="1"/>
  <c r="D25" i="68" l="1"/>
  <c r="D24" i="68"/>
  <c r="D26" i="68" l="1"/>
  <c r="D33" i="68"/>
  <c r="D34" i="68" l="1"/>
  <c r="D9" i="69" l="1"/>
  <c r="D12" i="69" l="1"/>
  <c r="G25" i="68" l="1"/>
  <c r="G24" i="68"/>
  <c r="G26" i="68" l="1"/>
  <c r="J25" i="68"/>
  <c r="J24" i="68"/>
  <c r="G33" i="68"/>
  <c r="J26" i="68" l="1"/>
  <c r="G34" i="68"/>
  <c r="H26" i="68"/>
  <c r="J33" i="68"/>
  <c r="J34" i="68" l="1"/>
  <c r="G9" i="69"/>
  <c r="G12" i="69" l="1"/>
  <c r="J9" i="69"/>
  <c r="M24" i="68" l="1"/>
  <c r="M25" i="68"/>
  <c r="J12" i="69"/>
  <c r="M33" i="68" l="1"/>
  <c r="P25" i="68"/>
  <c r="P24" i="68"/>
  <c r="M26" i="68"/>
  <c r="P26" i="68" l="1"/>
  <c r="M34" i="68"/>
  <c r="P33" i="68"/>
  <c r="P34" i="68" l="1"/>
  <c r="M9" i="69"/>
  <c r="M12" i="69" l="1"/>
  <c r="P9" i="69"/>
  <c r="P12" i="69" l="1"/>
  <c r="G49" i="67" l="1"/>
  <c r="M49" i="67"/>
  <c r="S49" i="67"/>
  <c r="J49" i="67"/>
  <c r="P49" i="67"/>
  <c r="G16" i="69" l="1"/>
  <c r="M16" i="69"/>
  <c r="D16" i="69"/>
  <c r="J16" i="69"/>
  <c r="P16" i="69"/>
  <c r="D15" i="69"/>
  <c r="D19" i="69" s="1"/>
  <c r="E44" i="67"/>
  <c r="K44" i="67"/>
  <c r="J15" i="69"/>
  <c r="P15" i="69"/>
  <c r="P19" i="69" s="1"/>
  <c r="Q44" i="67"/>
  <c r="E49" i="67"/>
  <c r="D23" i="69"/>
  <c r="J23" i="69"/>
  <c r="K49" i="67"/>
  <c r="Q49" i="67"/>
  <c r="P23" i="69"/>
  <c r="G15" i="69"/>
  <c r="H44" i="67"/>
  <c r="N44" i="67"/>
  <c r="M15" i="69"/>
  <c r="H49" i="67"/>
  <c r="G23" i="69"/>
  <c r="M23" i="69"/>
  <c r="N49" i="67"/>
  <c r="M24" i="69" l="1"/>
  <c r="G24" i="69"/>
  <c r="P24" i="69"/>
  <c r="J24" i="69"/>
  <c r="D24" i="69"/>
  <c r="J19" i="69"/>
  <c r="J28" i="69" s="1"/>
  <c r="M19" i="69"/>
  <c r="M28" i="69" s="1"/>
  <c r="G19" i="69"/>
  <c r="G28" i="69" s="1"/>
  <c r="P28" i="69"/>
  <c r="D28" i="69"/>
  <c r="P30" i="69" l="1"/>
  <c r="P14" i="70" s="1"/>
  <c r="P15" i="70" s="1"/>
  <c r="P16" i="92"/>
  <c r="P22" i="92" s="1"/>
  <c r="M30" i="69"/>
  <c r="M14" i="70" s="1"/>
  <c r="M15" i="70" s="1"/>
  <c r="M16" i="92"/>
  <c r="M22" i="92" s="1"/>
  <c r="D16" i="92"/>
  <c r="D22" i="92" s="1"/>
  <c r="D30" i="69"/>
  <c r="D14" i="70" s="1"/>
  <c r="D15" i="70" s="1"/>
  <c r="G16" i="92"/>
  <c r="G22" i="92" s="1"/>
  <c r="G30" i="69"/>
  <c r="G14" i="70" s="1"/>
  <c r="G15" i="70" s="1"/>
  <c r="J30" i="69"/>
  <c r="J14" i="70" s="1"/>
  <c r="J15" i="70" s="1"/>
  <c r="J16" i="92"/>
  <c r="J22" i="92" s="1"/>
  <c r="G44" i="67" l="1"/>
  <c r="J44" i="67"/>
  <c r="P44" i="67"/>
  <c r="M44" i="67"/>
  <c r="S44" i="67"/>
  <c r="E9" i="68" l="1"/>
  <c r="H9" i="68"/>
  <c r="E15" i="69"/>
  <c r="E16" i="69"/>
  <c r="E17" i="69"/>
  <c r="E18" i="69"/>
  <c r="F19" i="69"/>
  <c r="E22" i="69"/>
  <c r="E23" i="69"/>
  <c r="F24" i="69"/>
  <c r="E24" i="69" s="1"/>
  <c r="E26" i="69"/>
  <c r="E29" i="69"/>
  <c r="E19" i="69" l="1"/>
  <c r="F28" i="69"/>
  <c r="F16" i="92" l="1"/>
  <c r="F30" i="69"/>
  <c r="E28" i="69"/>
  <c r="F14" i="70" l="1"/>
  <c r="E30" i="69"/>
  <c r="E16" i="92"/>
  <c r="F22" i="92"/>
  <c r="E22" i="92" s="1"/>
  <c r="E14" i="70" l="1"/>
  <c r="F15" i="70"/>
  <c r="E15" i="70" s="1"/>
</calcChain>
</file>

<file path=xl/sharedStrings.xml><?xml version="1.0" encoding="utf-8"?>
<sst xmlns="http://schemas.openxmlformats.org/spreadsheetml/2006/main" count="755" uniqueCount="249">
  <si>
    <t>Total</t>
  </si>
  <si>
    <t>Description</t>
  </si>
  <si>
    <t>Line</t>
  </si>
  <si>
    <t>No.</t>
  </si>
  <si>
    <t>(b)</t>
  </si>
  <si>
    <t>(c)</t>
  </si>
  <si>
    <t>(d)</t>
  </si>
  <si>
    <t>(f)</t>
  </si>
  <si>
    <t>Total Rate Base</t>
  </si>
  <si>
    <t>(g)</t>
  </si>
  <si>
    <t>Approved</t>
  </si>
  <si>
    <t>(h)</t>
  </si>
  <si>
    <t>Adjustment</t>
  </si>
  <si>
    <t>Forecast Production (TWh)</t>
  </si>
  <si>
    <t>n/a</t>
  </si>
  <si>
    <t>Cost of Capital</t>
  </si>
  <si>
    <t>Revenue Requirement ($M)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</si>
  <si>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</si>
  <si>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</si>
  <si>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</si>
  <si>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</si>
  <si>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</si>
  <si>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</si>
  <si>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</si>
  <si>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</si>
  <si>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</si>
  <si>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</si>
  <si>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Nuclear Fuel Inventory</t>
  </si>
  <si>
    <t>OM&amp;A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</si>
  <si>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</si>
  <si>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</si>
  <si>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</si>
  <si>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</si>
  <si>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</si>
  <si>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</si>
  <si>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</si>
  <si>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</si>
  <si>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</si>
  <si>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</si>
  <si>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</si>
  <si>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</si>
  <si>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</si>
  <si>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</si>
  <si>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</si>
  <si>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</si>
  <si>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</si>
  <si>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</si>
  <si>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t>OPG Revenue Requirement</t>
  </si>
  <si>
    <t>Ontario Power Generation</t>
  </si>
  <si>
    <t>Table of Contents</t>
  </si>
  <si>
    <t>Legend / Colour Scheme</t>
  </si>
  <si>
    <t>OPG Revenue Requirement Deficiency / (Sufficiency)</t>
  </si>
  <si>
    <t>Previously Regulated Hydroelectric Facilities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</si>
  <si>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</si>
  <si>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</si>
  <si>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</si>
  <si>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</si>
  <si>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</si>
  <si>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</si>
  <si>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</si>
  <si>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</si>
  <si>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</si>
  <si>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</si>
  <si>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</si>
  <si>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</si>
  <si>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</si>
  <si>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</si>
  <si>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</si>
  <si>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</si>
  <si>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</si>
  <si>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</si>
  <si>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</si>
  <si>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</si>
  <si>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Adjustments: Additions</t>
  </si>
  <si>
    <t>Adjustments: Deductions</t>
  </si>
  <si>
    <t>Additions</t>
  </si>
  <si>
    <t>Depreciation and Amortization</t>
  </si>
  <si>
    <t>Nuclear Waste Management Expenses</t>
  </si>
  <si>
    <t>Receipts from Nuclear Segregated Funds</t>
  </si>
  <si>
    <t>Adjustment Related to Financing Cost for Nuclear Liabilities</t>
  </si>
  <si>
    <t>Other</t>
  </si>
  <si>
    <t>Total Additions</t>
  </si>
  <si>
    <t>Deductions</t>
  </si>
  <si>
    <t>CCA</t>
  </si>
  <si>
    <t>Pension Plan Contributions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</si>
  <si>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</si>
  <si>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</si>
  <si>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</si>
  <si>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</si>
  <si>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</si>
  <si>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</si>
  <si>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</si>
  <si>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</si>
  <si>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Requested Payment Amounts</t>
  </si>
  <si>
    <t>Production &amp; Revenue</t>
  </si>
  <si>
    <t>Short-Term Debt Interest Cost ($M)</t>
  </si>
  <si>
    <t>Short-Term Debt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</si>
  <si>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</si>
  <si>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</si>
  <si>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</si>
  <si>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</si>
  <si>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</si>
  <si>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</si>
  <si>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</si>
  <si>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</si>
  <si>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Total Generating Facilities</t>
  </si>
  <si>
    <t>Revenue Requiremenmt Deficiency / Sufficiency</t>
  </si>
  <si>
    <t>OPG Requested Payment Amounts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</si>
  <si>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</si>
  <si>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</si>
  <si>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</si>
  <si>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</si>
  <si>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</si>
  <si>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</si>
  <si>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Nuclear Facilities</t>
    </r>
    <r>
      <rPr>
        <sz val="12"/>
        <rFont val="Arial"/>
        <family val="2"/>
      </rPr>
      <t xml:space="preserve"> ($M)</t>
    </r>
  </si>
  <si>
    <t>Cover Page</t>
  </si>
  <si>
    <t>`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</si>
  <si>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</si>
  <si>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</si>
  <si>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</si>
  <si>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</si>
  <si>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</si>
  <si>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</si>
  <si>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</si>
  <si>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</si>
  <si>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Automatically Generated Calculations</t>
  </si>
  <si>
    <t>OPG Proposed Amounts</t>
  </si>
  <si>
    <t>Adjustment Input Cells For OEB Use</t>
  </si>
  <si>
    <t>OPG Proposed</t>
  </si>
  <si>
    <t>(j)</t>
  </si>
  <si>
    <t>(k)</t>
  </si>
  <si>
    <t>(l)</t>
  </si>
  <si>
    <t>Hydroelectric Facilities</t>
  </si>
  <si>
    <t>(n)</t>
  </si>
  <si>
    <t>(o)</t>
  </si>
  <si>
    <t>Deferral Accounts</t>
  </si>
  <si>
    <t>Nuclear Generating Facilities</t>
  </si>
  <si>
    <t>Reference</t>
  </si>
  <si>
    <t>C1-1-1_Table 5</t>
  </si>
  <si>
    <t>C1-1-3_Table 2</t>
  </si>
  <si>
    <t>B1-1-1_Table 2</t>
  </si>
  <si>
    <t>F2-1-1_Table 1</t>
  </si>
  <si>
    <t>G2-2-1_Table 1</t>
  </si>
  <si>
    <t>G2-1-1_Table 1</t>
  </si>
  <si>
    <t>E2-1-1_Table 1</t>
  </si>
  <si>
    <t>Pension and OPEB Accrual</t>
  </si>
  <si>
    <t>Regulatory Liability Amortization - Income and Other Taxes Variance Account</t>
  </si>
  <si>
    <t>Regulatory Asset Amortization - Bruce Regulatory Asset</t>
  </si>
  <si>
    <t xml:space="preserve">Taxable SR&amp;ED Investment Tax Credits </t>
  </si>
  <si>
    <t>Cash Expenditures for Nuclear Waste &amp; Decomissioning</t>
  </si>
  <si>
    <t>Contributions to Nuclear Segregated Funds and Earnings</t>
  </si>
  <si>
    <t>OPEB Payments</t>
  </si>
  <si>
    <t>SR&amp;ED Costs Capitalized for Accounting</t>
  </si>
  <si>
    <t>F4-2-1_Table 3 &amp; 3a</t>
  </si>
  <si>
    <t>Stretch Adjustment ($M)</t>
  </si>
  <si>
    <r>
      <t>Hydroelectric Facilities</t>
    </r>
    <r>
      <rPr>
        <sz val="12"/>
        <rFont val="Arial"/>
        <family val="2"/>
      </rPr>
      <t xml:space="preserve"> ($M)</t>
    </r>
  </si>
  <si>
    <t>Hydroelectric Water Conditions Variance</t>
  </si>
  <si>
    <t>Ancillary Services Net Revenue Variance - Hydroelectric</t>
  </si>
  <si>
    <t>Hydroelectric Surplus Baseload Generation Variance</t>
  </si>
  <si>
    <t>Income and Other Taxes Variance - Hydroelectric</t>
  </si>
  <si>
    <t>Capacity Refurbishment Variance - Hydroelectric</t>
  </si>
  <si>
    <t>Pension and OPEB Cost Variance - Hydroelectric - Future</t>
  </si>
  <si>
    <t>Pension and OPEB Cost Variance - Hydroelectric - Post 2012 Additions</t>
  </si>
  <si>
    <t>Pension &amp; OPEB Cash Payment Variance - Hydroelectric</t>
  </si>
  <si>
    <t>Hydroelectric Deferral and Variance Over/Under Recovery Variance</t>
  </si>
  <si>
    <t>Ancillary Services Net Revenue Variance - Nuclear</t>
  </si>
  <si>
    <t>Capacity Refurbishment Variance - Nuclear - Capital Portion</t>
  </si>
  <si>
    <t>Capacity Refurbishment Variance - Nuclear - Non-Capital Portion</t>
  </si>
  <si>
    <t>Bruce Lease Net Revenues Variance - Derivative Sub-Account</t>
  </si>
  <si>
    <t>Bruce Lease Net Revenues Variance - Non-Derivative Sub-Account - Post 2012 Additions</t>
  </si>
  <si>
    <t>Income and Other Taxes Variance - Nuclear</t>
  </si>
  <si>
    <t>Pension and OPEB Cost Variance - Nuclear - Future</t>
  </si>
  <si>
    <t>Pension and OPEB Cost Variance - Nuclear - Post 2012 Additions</t>
  </si>
  <si>
    <t>Pension &amp; OPEB Cash Payment Variance - Nuclear</t>
  </si>
  <si>
    <t>Nuclear Deferral and Variance Over/Under Recovery Variance</t>
  </si>
  <si>
    <t>H1-2-1_Table 1</t>
  </si>
  <si>
    <t>H1-2-1_Table 2</t>
  </si>
  <si>
    <t>Notes:</t>
  </si>
  <si>
    <t>EB-2016-0152</t>
  </si>
  <si>
    <t>EB-2016-0152 Revenue Requirement Work Form</t>
  </si>
  <si>
    <t>Production and Demand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</si>
  <si>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</si>
  <si>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</si>
  <si>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OPG Proportion of Consumer Usage (line 2 / line 3)</t>
  </si>
  <si>
    <t>Typical Usage of OPG Generation (kWh/Month) (line 1 x line 4)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</si>
  <si>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</si>
  <si>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t>Production-Weighted Average Rates</t>
  </si>
  <si>
    <t>Impact</t>
  </si>
  <si>
    <r>
      <t xml:space="preserve">Percentage Change of Typical Bill </t>
    </r>
    <r>
      <rPr>
        <sz val="12"/>
        <rFont val="Arial"/>
        <family val="2"/>
      </rPr>
      <t>(line 9 / line 6)</t>
    </r>
  </si>
  <si>
    <r>
      <t>Payment Amounts</t>
    </r>
    <r>
      <rPr>
        <sz val="12"/>
        <rFont val="Arial"/>
        <family val="2"/>
      </rPr>
      <t xml:space="preserve"> ($MWh)</t>
    </r>
  </si>
  <si>
    <t>Regulated Hydroelectric</t>
  </si>
  <si>
    <t>Nuclear</t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</si>
  <si>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</si>
  <si>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</si>
  <si>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Forecast Production EB-2016-0152</t>
    </r>
    <r>
      <rPr>
        <sz val="12"/>
        <rFont val="Arial"/>
        <family val="2"/>
      </rPr>
      <t xml:space="preserve"> (TWh)</t>
    </r>
  </si>
  <si>
    <r>
      <t>Production-Weighted Average Rates</t>
    </r>
    <r>
      <rPr>
        <sz val="12"/>
        <rFont val="Arial"/>
        <family val="2"/>
      </rPr>
      <t xml:space="preserve"> ($MWh)</t>
    </r>
  </si>
  <si>
    <r>
      <t>Total</t>
    </r>
    <r>
      <rPr>
        <sz val="12"/>
        <rFont val="Arial"/>
        <family val="2"/>
      </rPr>
      <t xml:space="preserve"> (line 20 + line 21)</t>
    </r>
  </si>
  <si>
    <r>
      <t>Total Production-Weighted Average Rate</t>
    </r>
    <r>
      <rPr>
        <sz val="12"/>
        <rFont val="Arial"/>
        <family val="2"/>
      </rPr>
      <t xml:space="preserve"> ($MWh)</t>
    </r>
  </si>
  <si>
    <t>Requested Payment Amount ($/MWh)</t>
  </si>
  <si>
    <t>N/A</t>
  </si>
  <si>
    <t>Current Year weighted average rate with proposed payment amounts and riders ($/MWh)</t>
  </si>
  <si>
    <t>Typical monthly consumption (750 kWh) and typical monthly bill are based on the OEB "Bill Calculator" for estimating monthly electricity bills (using Time of Use pricing), available at: http://www.ontarioenergyboard.ca/OEB/Consumers/Electricity/Your+Electricity+Utility
Typical Consumption includes line losses (Assumed loss factor of 1.0525)</t>
  </si>
  <si>
    <t xml:space="preserve">Based on forecast demand for 2017 (137.6 TWh) from Table 3.1 of IESO 18-Month Outlook Update for April 2016 to September 2017, published March 22, 2016.  </t>
  </si>
  <si>
    <r>
      <t>Prior Year weighted average rate with proposed payment amounts and riders</t>
    </r>
    <r>
      <rPr>
        <sz val="12"/>
        <rFont val="Arial"/>
        <family val="2"/>
      </rPr>
      <t xml:space="preserve"> ($/MWh)</t>
    </r>
  </si>
  <si>
    <r>
      <t>Typical Bill Impact</t>
    </r>
    <r>
      <rPr>
        <sz val="12"/>
        <rFont val="Arial"/>
        <family val="2"/>
      </rPr>
      <t xml:space="preserve"> ($/Month)</t>
    </r>
  </si>
  <si>
    <t>Residential Customer Impacts</t>
  </si>
  <si>
    <t xml:space="preserve">  Regulatory Asset Amortization - Bruce Lease Net Revenues Variance Acct </t>
  </si>
  <si>
    <t>Regulatory Liability Amortization - Income and Other Taxes Variance Acct</t>
  </si>
  <si>
    <t>Contributions to Nuclear Segregated Funds</t>
  </si>
  <si>
    <t>OPEB/SPP Payments</t>
  </si>
  <si>
    <t>Deductible SR&amp;ED Qualifying Expenditures</t>
  </si>
  <si>
    <t>Tax Loss Carry Over</t>
  </si>
  <si>
    <t>Total Regulatory Income Taxes After Tax Loss Carry-Over</t>
  </si>
  <si>
    <t>Numbers may not add due to rounding</t>
  </si>
  <si>
    <t>OPG Customer Bill Impacts</t>
  </si>
  <si>
    <t>(p)</t>
  </si>
  <si>
    <t>(r)</t>
  </si>
  <si>
    <t>(s)</t>
  </si>
  <si>
    <t>(t)</t>
  </si>
  <si>
    <t>Unsmoothed Payment Amount ($/MWh)</t>
  </si>
  <si>
    <t>Short-term Debt*</t>
  </si>
  <si>
    <t>* Uses Principal Rate Base Financed by Capital Structure from C1-1-1, Tables 1-5</t>
  </si>
  <si>
    <t>Nuclear Allocation Factor*</t>
  </si>
  <si>
    <t>2013-0321/2014-0370 &gt;&gt; EB-2016-0152</t>
  </si>
  <si>
    <t>2013-0321/2014-0370</t>
  </si>
  <si>
    <t>Current Rates</t>
  </si>
  <si>
    <t>Proposed Rates</t>
  </si>
  <si>
    <t>Customer Smoothing Payment Amount ($/MWh)</t>
  </si>
  <si>
    <r>
      <t xml:space="preserve">Revenue Requirement Before Stretch Factor </t>
    </r>
    <r>
      <rPr>
        <sz val="12"/>
        <rFont val="Arial"/>
        <family val="2"/>
      </rPr>
      <t>($M)</t>
    </r>
  </si>
  <si>
    <r>
      <t xml:space="preserve">Cumulative Nuclear Stretch Dollars </t>
    </r>
    <r>
      <rPr>
        <sz val="12"/>
        <rFont val="Arial"/>
        <family val="2"/>
      </rPr>
      <t>($M)</t>
    </r>
  </si>
  <si>
    <r>
      <t xml:space="preserve">Revenue Requirement Net of Stretch Factor </t>
    </r>
    <r>
      <rPr>
        <sz val="12"/>
        <rFont val="Arial"/>
        <family val="2"/>
      </rPr>
      <t>($M)</t>
    </r>
  </si>
  <si>
    <r>
      <t>Riders</t>
    </r>
    <r>
      <rPr>
        <sz val="12"/>
        <rFont val="Arial"/>
        <family val="2"/>
      </rPr>
      <t xml:space="preserve"> ($MWh) </t>
    </r>
    <r>
      <rPr>
        <vertAlign val="superscript"/>
        <sz val="12"/>
        <rFont val="Arial"/>
        <family val="2"/>
      </rPr>
      <t>3</t>
    </r>
  </si>
  <si>
    <t>Payment Amounts Order Appendix J</t>
  </si>
  <si>
    <t>Filed: 2018-01-17</t>
  </si>
  <si>
    <t>Draft Payment Amounts Order</t>
  </si>
  <si>
    <t>Appendix J</t>
  </si>
  <si>
    <t>Amortization 2017 - 2021</t>
  </si>
  <si>
    <r>
      <t>2015 Actual Production to Calculate Rider</t>
    </r>
    <r>
      <rPr>
        <strike/>
        <sz val="12"/>
        <color rgb="FFFF0000"/>
        <rFont val="Arial"/>
        <family val="2"/>
      </rPr>
      <t xml:space="preserve"> (TWh)</t>
    </r>
  </si>
  <si>
    <t>2020 Forecast Production (TWh)</t>
  </si>
  <si>
    <t>2019 Forecast Production (TWh)</t>
  </si>
  <si>
    <t>2018 Forecast Production (10 months) (TWh)</t>
  </si>
  <si>
    <r>
      <t>Rider</t>
    </r>
    <r>
      <rPr>
        <strike/>
        <sz val="12"/>
        <color rgb="FFFF0000"/>
        <rFont val="Arial"/>
        <family val="2"/>
      </rPr>
      <t xml:space="preserve"> ($/MWh) (Line 12 / Line 13)</t>
    </r>
  </si>
  <si>
    <r>
      <t>2018 Rider</t>
    </r>
    <r>
      <rPr>
        <sz val="12"/>
        <color rgb="FFFF0000"/>
        <rFont val="Arial"/>
        <family val="2"/>
      </rPr>
      <t xml:space="preserve"> ($/MWh) (15% * Line 11 / Line 12)</t>
    </r>
  </si>
  <si>
    <r>
      <t>2019 Rider</t>
    </r>
    <r>
      <rPr>
        <sz val="12"/>
        <color rgb="FFFF0000"/>
        <rFont val="Arial"/>
        <family val="2"/>
      </rPr>
      <t xml:space="preserve"> ($/MWh) (50% * Line 11 / Line 13)</t>
    </r>
  </si>
  <si>
    <r>
      <t>2020 Rider</t>
    </r>
    <r>
      <rPr>
        <sz val="12"/>
        <color rgb="FFFF0000"/>
        <rFont val="Arial"/>
        <family val="2"/>
      </rPr>
      <t xml:space="preserve"> ($/MWh) (35% * Line 11 / Line 14)</t>
    </r>
  </si>
  <si>
    <r>
      <t>Rider</t>
    </r>
    <r>
      <rPr>
        <strike/>
        <sz val="12"/>
        <color rgb="FFFF0000"/>
        <rFont val="Arial"/>
        <family val="2"/>
      </rPr>
      <t xml:space="preserve"> ($/MWh) (Line 28 / Line 29)</t>
    </r>
  </si>
  <si>
    <r>
      <t>Forecast Production</t>
    </r>
    <r>
      <rPr>
        <strike/>
        <sz val="12"/>
        <color rgb="FFFF0000"/>
        <rFont val="Arial"/>
        <family val="2"/>
      </rPr>
      <t xml:space="preserve"> (TWh)</t>
    </r>
  </si>
  <si>
    <r>
      <t>Includes shortfall revenue riders recovered over</t>
    </r>
    <r>
      <rPr>
        <strike/>
        <sz val="10"/>
        <color rgb="FFFF0000"/>
        <rFont val="Arial"/>
        <family val="2"/>
      </rPr>
      <t xml:space="preserve"> 2019 to 2021 </t>
    </r>
    <r>
      <rPr>
        <sz val="10"/>
        <color rgb="FFFF0000"/>
        <rFont val="Arial"/>
        <family val="2"/>
      </rPr>
      <t>2018 to 2021.</t>
    </r>
    <r>
      <rPr>
        <sz val="10"/>
        <rFont val="Arial"/>
        <family val="2"/>
      </rPr>
      <t xml:space="preserve">  Hydroelectric rider is equal to </t>
    </r>
    <r>
      <rPr>
        <strike/>
        <sz val="10"/>
        <color rgb="FFFF0000"/>
        <rFont val="Arial"/>
        <family val="2"/>
      </rPr>
      <t>$0.25/MWh</t>
    </r>
    <r>
      <rPr>
        <sz val="10"/>
        <color rgb="FFFF0000"/>
        <rFont val="Arial"/>
        <family val="2"/>
      </rPr>
      <t xml:space="preserve"> $0.13/MWh in 2018, $0.35/MWh in 2019 and $0.24/MWh in 2020</t>
    </r>
    <r>
      <rPr>
        <sz val="10"/>
        <rFont val="Arial"/>
        <family val="2"/>
      </rPr>
      <t xml:space="preserve">; nuclear rider is equal to </t>
    </r>
    <r>
      <rPr>
        <strike/>
        <sz val="10"/>
        <color rgb="FFFF0000"/>
        <rFont val="Arial"/>
        <family val="2"/>
      </rPr>
      <t xml:space="preserve">$6.27/MWh </t>
    </r>
    <r>
      <rPr>
        <sz val="10"/>
        <color rgb="FFFF0000"/>
        <rFont val="Arial"/>
        <family val="2"/>
      </rPr>
      <t>$2.89/MWh in 2018, $0.7.71/MWh in 2019 and $5.64/MWh in 2020</t>
    </r>
    <r>
      <rPr>
        <sz val="10"/>
        <rFont val="Arial"/>
        <family val="2"/>
      </rPr>
      <t>.</t>
    </r>
  </si>
  <si>
    <t>Revised March 23,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</si>
</sst>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[$-409]mmmm\ d\,\ yyyy;@"/>
    <numFmt numFmtId="174" formatCode="0.0%"/>
    <numFmt numFmtId="175" formatCode="0.0"/>
    <numFmt numFmtId="176" formatCode="_(* #,##0_);_(* \(#,##0\);_(* &quot;-&quot;??_);_(@_)"/>
    <numFmt numFmtId="177" formatCode="0.000000000000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vertAlign val="superscript"/>
      <sz val="12"/>
      <name val="Arial"/>
      <family val="2"/>
    </font>
    <font>
      <b/>
      <u/>
      <sz val="14"/>
      <color rgb="FFFF0000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2"/>
      <color rgb="FFFF0000"/>
      <name val="Arial"/>
      <family val="2"/>
    </font>
    <font>
      <strike/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0625">
        <fgColor theme="0" tint="-0.499984740745262"/>
        <bgColor rgb="FFCCECFF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6" fillId="0" borderId="0"/>
    <xf numFmtId="171" fontId="6" fillId="0" borderId="0"/>
    <xf numFmtId="167" fontId="6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38" fontId="16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5">
      <alignment horizontal="left" vertical="center"/>
    </xf>
    <xf numFmtId="10" fontId="16" fillId="6" borderId="17" applyNumberFormat="0" applyBorder="0" applyAlignment="0" applyProtection="0"/>
    <xf numFmtId="172" fontId="17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7" borderId="18" applyNumberFormat="0" applyProtection="0">
      <alignment vertical="center"/>
    </xf>
    <xf numFmtId="4" fontId="18" fillId="3" borderId="18" applyNumberFormat="0" applyProtection="0">
      <alignment vertical="center"/>
    </xf>
    <xf numFmtId="4" fontId="15" fillId="3" borderId="18" applyNumberFormat="0" applyProtection="0">
      <alignment horizontal="left" vertical="center" indent="1"/>
    </xf>
    <xf numFmtId="0" fontId="15" fillId="3" borderId="18" applyNumberFormat="0" applyProtection="0">
      <alignment horizontal="left" vertical="top" indent="1"/>
    </xf>
    <xf numFmtId="4" fontId="15" fillId="8" borderId="0" applyNumberFormat="0" applyProtection="0">
      <alignment horizontal="left" vertical="center" indent="1"/>
    </xf>
    <xf numFmtId="4" fontId="19" fillId="9" borderId="18" applyNumberFormat="0" applyProtection="0">
      <alignment horizontal="right" vertical="center"/>
    </xf>
    <xf numFmtId="4" fontId="19" fillId="10" borderId="18" applyNumberFormat="0" applyProtection="0">
      <alignment horizontal="right" vertical="center"/>
    </xf>
    <xf numFmtId="4" fontId="19" fillId="1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5" fillId="18" borderId="19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3" fillId="20" borderId="0" applyNumberFormat="0" applyProtection="0">
      <alignment horizontal="left" vertical="center" indent="1"/>
    </xf>
    <xf numFmtId="4" fontId="19" fillId="21" borderId="18" applyNumberFormat="0" applyProtection="0">
      <alignment horizontal="right" vertical="center"/>
    </xf>
    <xf numFmtId="4" fontId="19" fillId="1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" fillId="20" borderId="18" applyNumberFormat="0" applyProtection="0">
      <alignment horizontal="left" vertical="center" indent="1"/>
    </xf>
    <xf numFmtId="0" fontId="6" fillId="20" borderId="18" applyNumberFormat="0" applyProtection="0">
      <alignment horizontal="left" vertical="top" indent="1"/>
    </xf>
    <xf numFmtId="0" fontId="6" fillId="8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top" indent="1"/>
    </xf>
    <xf numFmtId="0" fontId="6" fillId="22" borderId="18" applyNumberFormat="0" applyProtection="0">
      <alignment horizontal="left" vertical="center" indent="1"/>
    </xf>
    <xf numFmtId="0" fontId="6" fillId="22" borderId="18" applyNumberFormat="0" applyProtection="0">
      <alignment horizontal="left" vertical="top" indent="1"/>
    </xf>
    <xf numFmtId="0" fontId="6" fillId="23" borderId="18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4" fontId="19" fillId="6" borderId="18" applyNumberFormat="0" applyProtection="0">
      <alignment vertical="center"/>
    </xf>
    <xf numFmtId="4" fontId="20" fillId="6" borderId="18" applyNumberFormat="0" applyProtection="0">
      <alignment vertical="center"/>
    </xf>
    <xf numFmtId="4" fontId="19" fillId="6" borderId="18" applyNumberFormat="0" applyProtection="0">
      <alignment horizontal="left" vertical="center" indent="1"/>
    </xf>
    <xf numFmtId="0" fontId="19" fillId="6" borderId="18" applyNumberFormat="0" applyProtection="0">
      <alignment horizontal="left" vertical="top" indent="1"/>
    </xf>
    <xf numFmtId="4" fontId="19" fillId="19" borderId="18" applyNumberFormat="0" applyProtection="0">
      <alignment horizontal="right" vertical="center"/>
    </xf>
    <xf numFmtId="4" fontId="20" fillId="19" borderId="18" applyNumberFormat="0" applyProtection="0">
      <alignment horizontal="right" vertical="center"/>
    </xf>
    <xf numFmtId="4" fontId="21" fillId="24" borderId="17" applyNumberFormat="0" applyProtection="0">
      <alignment horizontal="center" vertical="center" wrapText="1"/>
    </xf>
    <xf numFmtId="0" fontId="19" fillId="8" borderId="18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19" borderId="18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7" fillId="0" borderId="0" applyFill="0">
      <alignment horizontal="center"/>
    </xf>
    <xf numFmtId="0" fontId="25" fillId="0" borderId="0" applyNumberFormat="0" applyFill="0" applyBorder="0" applyAlignment="0"/>
    <xf numFmtId="0" fontId="26" fillId="26" borderId="0" applyFont="0" applyAlignment="0">
      <alignment wrapText="1"/>
    </xf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7" borderId="29" applyNumberFormat="0" applyProtection="0">
      <alignment vertical="center"/>
    </xf>
    <xf numFmtId="4" fontId="18" fillId="3" borderId="29" applyNumberFormat="0" applyProtection="0">
      <alignment vertical="center"/>
    </xf>
    <xf numFmtId="4" fontId="15" fillId="3" borderId="29" applyNumberFormat="0" applyProtection="0">
      <alignment horizontal="left" vertical="center" indent="1"/>
    </xf>
    <xf numFmtId="0" fontId="15" fillId="3" borderId="29" applyNumberFormat="0" applyProtection="0">
      <alignment horizontal="left" vertical="top" indent="1"/>
    </xf>
    <xf numFmtId="4" fontId="19" fillId="9" borderId="29" applyNumberFormat="0" applyProtection="0">
      <alignment horizontal="right" vertical="center"/>
    </xf>
    <xf numFmtId="4" fontId="19" fillId="10" borderId="29" applyNumberFormat="0" applyProtection="0">
      <alignment horizontal="right" vertical="center"/>
    </xf>
    <xf numFmtId="4" fontId="19" fillId="11" borderId="29" applyNumberFormat="0" applyProtection="0">
      <alignment horizontal="right" vertical="center"/>
    </xf>
    <xf numFmtId="4" fontId="19" fillId="12" borderId="29" applyNumberFormat="0" applyProtection="0">
      <alignment horizontal="right" vertical="center"/>
    </xf>
    <xf numFmtId="4" fontId="19" fillId="13" borderId="29" applyNumberFormat="0" applyProtection="0">
      <alignment horizontal="right" vertical="center"/>
    </xf>
    <xf numFmtId="4" fontId="19" fillId="14" borderId="29" applyNumberFormat="0" applyProtection="0">
      <alignment horizontal="right" vertical="center"/>
    </xf>
    <xf numFmtId="4" fontId="19" fillId="15" borderId="29" applyNumberFormat="0" applyProtection="0">
      <alignment horizontal="right" vertical="center"/>
    </xf>
    <xf numFmtId="4" fontId="19" fillId="16" borderId="29" applyNumberFormat="0" applyProtection="0">
      <alignment horizontal="right" vertical="center"/>
    </xf>
    <xf numFmtId="4" fontId="19" fillId="17" borderId="29" applyNumberFormat="0" applyProtection="0">
      <alignment horizontal="right" vertical="center"/>
    </xf>
    <xf numFmtId="4" fontId="19" fillId="21" borderId="29" applyNumberFormat="0" applyProtection="0">
      <alignment horizontal="right" vertical="center"/>
    </xf>
    <xf numFmtId="0" fontId="5" fillId="20" borderId="29" applyNumberFormat="0" applyProtection="0">
      <alignment horizontal="left" vertical="center" indent="1"/>
    </xf>
    <xf numFmtId="0" fontId="5" fillId="20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22" borderId="29" applyNumberFormat="0" applyProtection="0">
      <alignment horizontal="left" vertical="center" indent="1"/>
    </xf>
    <xf numFmtId="0" fontId="5" fillId="22" borderId="29" applyNumberFormat="0" applyProtection="0">
      <alignment horizontal="left" vertical="top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top" indent="1"/>
    </xf>
    <xf numFmtId="4" fontId="19" fillId="6" borderId="29" applyNumberFormat="0" applyProtection="0">
      <alignment vertical="center"/>
    </xf>
    <xf numFmtId="4" fontId="20" fillId="6" borderId="29" applyNumberFormat="0" applyProtection="0">
      <alignment vertical="center"/>
    </xf>
    <xf numFmtId="4" fontId="19" fillId="6" borderId="29" applyNumberFormat="0" applyProtection="0">
      <alignment horizontal="left" vertical="center" indent="1"/>
    </xf>
    <xf numFmtId="0" fontId="19" fillId="6" borderId="29" applyNumberFormat="0" applyProtection="0">
      <alignment horizontal="left" vertical="top" indent="1"/>
    </xf>
    <xf numFmtId="4" fontId="19" fillId="19" borderId="29" applyNumberFormat="0" applyProtection="0">
      <alignment horizontal="right" vertical="center"/>
    </xf>
    <xf numFmtId="4" fontId="20" fillId="19" borderId="29" applyNumberFormat="0" applyProtection="0">
      <alignment horizontal="right" vertical="center"/>
    </xf>
    <xf numFmtId="0" fontId="19" fillId="8" borderId="29" applyNumberFormat="0" applyProtection="0">
      <alignment horizontal="left" vertical="top" indent="1"/>
    </xf>
    <xf numFmtId="4" fontId="23" fillId="19" borderId="29" applyNumberFormat="0" applyProtection="0">
      <alignment horizontal="right" vertical="center"/>
    </xf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698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3" fontId="10" fillId="0" borderId="0" xfId="1" applyFont="1"/>
    <xf numFmtId="0" fontId="11" fillId="2" borderId="12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1" fillId="0" borderId="0" xfId="0" applyFont="1" applyFill="1" applyBorder="1"/>
    <xf numFmtId="0" fontId="10" fillId="0" borderId="5" xfId="0" applyFont="1" applyBorder="1"/>
    <xf numFmtId="0" fontId="11" fillId="0" borderId="0" xfId="0" applyFont="1" applyBorder="1"/>
    <xf numFmtId="165" fontId="10" fillId="0" borderId="0" xfId="1" applyNumberFormat="1" applyFont="1" applyFill="1" applyBorder="1"/>
    <xf numFmtId="0" fontId="10" fillId="0" borderId="0" xfId="0" applyFont="1" applyBorder="1"/>
    <xf numFmtId="0" fontId="11" fillId="0" borderId="5" xfId="0" applyFont="1" applyBorder="1"/>
    <xf numFmtId="10" fontId="10" fillId="29" borderId="3" xfId="2" applyNumberFormat="1" applyFont="1" applyFill="1" applyBorder="1"/>
    <xf numFmtId="10" fontId="10" fillId="0" borderId="0" xfId="2" applyNumberFormat="1" applyFont="1" applyFill="1" applyBorder="1"/>
    <xf numFmtId="0" fontId="10" fillId="0" borderId="0" xfId="0" applyFont="1" applyFill="1" applyBorder="1"/>
    <xf numFmtId="165" fontId="28" fillId="0" borderId="0" xfId="1" applyNumberFormat="1" applyFont="1" applyFill="1" applyBorder="1" applyAlignment="1">
      <alignment horizontal="center"/>
    </xf>
    <xf numFmtId="165" fontId="28" fillId="0" borderId="3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/>
    <xf numFmtId="0" fontId="10" fillId="0" borderId="24" xfId="0" applyFont="1" applyBorder="1"/>
    <xf numFmtId="0" fontId="10" fillId="0" borderId="3" xfId="0" applyFont="1" applyBorder="1"/>
    <xf numFmtId="10" fontId="10" fillId="29" borderId="2" xfId="2" applyNumberFormat="1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27" xfId="0" applyBorder="1"/>
    <xf numFmtId="0" fontId="0" fillId="0" borderId="13" xfId="0" applyBorder="1"/>
    <xf numFmtId="0" fontId="0" fillId="0" borderId="28" xfId="0" applyBorder="1"/>
    <xf numFmtId="0" fontId="7" fillId="0" borderId="0" xfId="0" applyFont="1" applyBorder="1"/>
    <xf numFmtId="0" fontId="7" fillId="0" borderId="4" xfId="0" applyFont="1" applyBorder="1"/>
    <xf numFmtId="164" fontId="11" fillId="0" borderId="0" xfId="0" applyNumberFormat="1" applyFont="1" applyFill="1" applyBorder="1" applyAlignment="1">
      <alignment horizontal="right" vertical="center"/>
    </xf>
    <xf numFmtId="10" fontId="11" fillId="28" borderId="24" xfId="2" applyNumberFormat="1" applyFont="1" applyFill="1" applyBorder="1"/>
    <xf numFmtId="10" fontId="11" fillId="29" borderId="2" xfId="2" applyNumberFormat="1" applyFont="1" applyFill="1" applyBorder="1"/>
    <xf numFmtId="10" fontId="11" fillId="28" borderId="7" xfId="2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Border="1"/>
    <xf numFmtId="0" fontId="8" fillId="0" borderId="0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165" fontId="8" fillId="0" borderId="3" xfId="1" applyNumberFormat="1" applyFont="1" applyFill="1" applyBorder="1"/>
    <xf numFmtId="0" fontId="8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10" fillId="0" borderId="0" xfId="1" applyNumberFormat="1" applyFont="1" applyFill="1" applyBorder="1"/>
    <xf numFmtId="43" fontId="10" fillId="0" borderId="3" xfId="1" applyFont="1" applyBorder="1"/>
    <xf numFmtId="0" fontId="0" fillId="0" borderId="0" xfId="0" applyFill="1" applyBorder="1"/>
    <xf numFmtId="0" fontId="12" fillId="0" borderId="0" xfId="0" applyFont="1" applyBorder="1"/>
    <xf numFmtId="0" fontId="5" fillId="28" borderId="0" xfId="0" applyFont="1" applyFill="1" applyBorder="1"/>
    <xf numFmtId="0" fontId="5" fillId="29" borderId="0" xfId="0" applyFont="1" applyFill="1" applyBorder="1"/>
    <xf numFmtId="43" fontId="10" fillId="0" borderId="0" xfId="0" applyNumberFormat="1" applyFont="1" applyFill="1" applyBorder="1"/>
    <xf numFmtId="43" fontId="10" fillId="0" borderId="3" xfId="1" applyNumberFormat="1" applyFont="1" applyFill="1" applyBorder="1"/>
    <xf numFmtId="43" fontId="28" fillId="0" borderId="0" xfId="1" applyNumberFormat="1" applyFont="1" applyFill="1" applyBorder="1" applyAlignment="1"/>
    <xf numFmtId="39" fontId="8" fillId="0" borderId="0" xfId="0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/>
    <xf numFmtId="43" fontId="8" fillId="0" borderId="3" xfId="1" applyNumberFormat="1" applyFont="1" applyFill="1" applyBorder="1"/>
    <xf numFmtId="0" fontId="11" fillId="0" borderId="5" xfId="0" applyFont="1" applyBorder="1" applyAlignment="1">
      <alignment vertical="center"/>
    </xf>
    <xf numFmtId="0" fontId="10" fillId="0" borderId="5" xfId="0" applyFont="1" applyBorder="1" applyAlignment="1"/>
    <xf numFmtId="0" fontId="11" fillId="0" borderId="5" xfId="0" applyFont="1" applyBorder="1" applyAlignment="1"/>
    <xf numFmtId="0" fontId="8" fillId="0" borderId="24" xfId="0" applyFont="1" applyBorder="1"/>
    <xf numFmtId="39" fontId="8" fillId="0" borderId="0" xfId="0" applyNumberFormat="1" applyFont="1"/>
    <xf numFmtId="0" fontId="10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0" fontId="8" fillId="29" borderId="1" xfId="1" applyNumberFormat="1" applyFont="1" applyFill="1" applyBorder="1"/>
    <xf numFmtId="43" fontId="8" fillId="0" borderId="0" xfId="1" applyNumberFormat="1" applyFont="1" applyFill="1" applyBorder="1" applyAlignment="1">
      <alignment horizontal="center"/>
    </xf>
    <xf numFmtId="39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37" fillId="0" borderId="0" xfId="0" applyFont="1"/>
    <xf numFmtId="39" fontId="8" fillId="0" borderId="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39" fontId="8" fillId="0" borderId="5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10" fontId="10" fillId="28" borderId="0" xfId="2" applyNumberFormat="1" applyFont="1" applyFill="1" applyBorder="1"/>
    <xf numFmtId="0" fontId="8" fillId="0" borderId="7" xfId="0" applyFont="1" applyFill="1" applyBorder="1" applyAlignment="1">
      <alignment horizontal="center"/>
    </xf>
    <xf numFmtId="0" fontId="11" fillId="0" borderId="24" xfId="0" applyFont="1" applyFill="1" applyBorder="1"/>
    <xf numFmtId="0" fontId="35" fillId="0" borderId="0" xfId="0" applyFont="1" applyBorder="1" applyAlignment="1">
      <alignment vertical="center"/>
    </xf>
    <xf numFmtId="0" fontId="40" fillId="0" borderId="0" xfId="0" applyFont="1"/>
    <xf numFmtId="0" fontId="5" fillId="0" borderId="0" xfId="0" applyFont="1" applyAlignment="1">
      <alignment horizontal="center"/>
    </xf>
    <xf numFmtId="43" fontId="8" fillId="0" borderId="5" xfId="1" applyNumberFormat="1" applyFont="1" applyFill="1" applyBorder="1"/>
    <xf numFmtId="39" fontId="11" fillId="0" borderId="0" xfId="0" applyNumberFormat="1" applyFont="1" applyFill="1" applyBorder="1" applyAlignment="1">
      <alignment horizontal="right" vertical="center"/>
    </xf>
    <xf numFmtId="39" fontId="8" fillId="0" borderId="25" xfId="0" applyNumberFormat="1" applyFont="1" applyFill="1" applyBorder="1" applyAlignment="1">
      <alignment horizontal="center" vertical="center"/>
    </xf>
    <xf numFmtId="39" fontId="8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0" xfId="0" applyFont="1" applyBorder="1" applyAlignment="1" applyProtection="1"/>
    <xf numFmtId="0" fontId="8" fillId="0" borderId="0" xfId="0" applyFont="1" applyBorder="1" applyAlignment="1" applyProtection="1"/>
    <xf numFmtId="10" fontId="8" fillId="0" borderId="3" xfId="2" applyNumberFormat="1" applyFont="1" applyFill="1" applyBorder="1"/>
    <xf numFmtId="0" fontId="11" fillId="0" borderId="24" xfId="0" applyFont="1" applyBorder="1" applyAlignment="1" applyProtection="1"/>
    <xf numFmtId="10" fontId="8" fillId="0" borderId="3" xfId="1" applyNumberFormat="1" applyFont="1" applyFill="1" applyBorder="1"/>
    <xf numFmtId="43" fontId="11" fillId="0" borderId="0" xfId="1" applyNumberFormat="1" applyFont="1" applyFill="1" applyBorder="1"/>
    <xf numFmtId="0" fontId="13" fillId="2" borderId="2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horizontal="center"/>
    </xf>
    <xf numFmtId="10" fontId="8" fillId="29" borderId="21" xfId="1" applyNumberFormat="1" applyFont="1" applyFill="1" applyBorder="1"/>
    <xf numFmtId="0" fontId="12" fillId="31" borderId="0" xfId="0" applyFont="1" applyFill="1" applyBorder="1"/>
    <xf numFmtId="0" fontId="11" fillId="0" borderId="12" xfId="0" applyFont="1" applyFill="1" applyBorder="1"/>
    <xf numFmtId="0" fontId="42" fillId="0" borderId="0" xfId="144" applyFont="1" applyBorder="1" applyAlignment="1" applyProtection="1">
      <alignment horizontal="left"/>
    </xf>
    <xf numFmtId="0" fontId="42" fillId="0" borderId="13" xfId="144" applyFont="1" applyBorder="1" applyAlignment="1" applyProtection="1">
      <alignment horizontal="left"/>
    </xf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36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left"/>
    </xf>
    <xf numFmtId="0" fontId="0" fillId="0" borderId="27" xfId="0" applyBorder="1" applyProtection="1"/>
    <xf numFmtId="0" fontId="0" fillId="0" borderId="13" xfId="0" applyBorder="1" applyProtection="1"/>
    <xf numFmtId="0" fontId="0" fillId="0" borderId="28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4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1" fillId="0" borderId="0" xfId="0" applyFont="1" applyBorder="1" applyProtection="1"/>
    <xf numFmtId="10" fontId="11" fillId="29" borderId="2" xfId="1" applyNumberFormat="1" applyFont="1" applyFill="1" applyBorder="1"/>
    <xf numFmtId="0" fontId="5" fillId="0" borderId="5" xfId="0" applyFont="1" applyBorder="1"/>
    <xf numFmtId="0" fontId="0" fillId="0" borderId="35" xfId="0" applyBorder="1" applyProtection="1"/>
    <xf numFmtId="0" fontId="0" fillId="0" borderId="36" xfId="0" applyBorder="1" applyProtection="1"/>
    <xf numFmtId="0" fontId="0" fillId="0" borderId="35" xfId="0" applyBorder="1"/>
    <xf numFmtId="0" fontId="0" fillId="0" borderId="36" xfId="0" applyBorder="1"/>
    <xf numFmtId="0" fontId="0" fillId="0" borderId="37" xfId="0" applyBorder="1"/>
    <xf numFmtId="165" fontId="10" fillId="28" borderId="12" xfId="1" applyNumberFormat="1" applyFont="1" applyFill="1" applyBorder="1"/>
    <xf numFmtId="165" fontId="10" fillId="29" borderId="1" xfId="1" applyNumberFormat="1" applyFont="1" applyFill="1" applyBorder="1"/>
    <xf numFmtId="165" fontId="10" fillId="28" borderId="5" xfId="1" applyNumberFormat="1" applyFont="1" applyFill="1" applyBorder="1"/>
    <xf numFmtId="165" fontId="8" fillId="29" borderId="3" xfId="1" applyNumberFormat="1" applyFont="1" applyFill="1" applyBorder="1"/>
    <xf numFmtId="165" fontId="10" fillId="29" borderId="3" xfId="1" applyNumberFormat="1" applyFont="1" applyFill="1" applyBorder="1"/>
    <xf numFmtId="165" fontId="8" fillId="29" borderId="21" xfId="1" applyNumberFormat="1" applyFont="1" applyFill="1" applyBorder="1"/>
    <xf numFmtId="165" fontId="11" fillId="28" borderId="7" xfId="1" applyNumberFormat="1" applyFont="1" applyFill="1" applyBorder="1"/>
    <xf numFmtId="165" fontId="11" fillId="29" borderId="2" xfId="1" applyNumberFormat="1" applyFont="1" applyFill="1" applyBorder="1"/>
    <xf numFmtId="165" fontId="10" fillId="29" borderId="21" xfId="1" applyNumberFormat="1" applyFont="1" applyFill="1" applyBorder="1"/>
    <xf numFmtId="174" fontId="10" fillId="29" borderId="1" xfId="1" applyNumberFormat="1" applyFont="1" applyFill="1" applyBorder="1"/>
    <xf numFmtId="174" fontId="10" fillId="29" borderId="24" xfId="2" applyNumberFormat="1" applyFont="1" applyFill="1" applyBorder="1"/>
    <xf numFmtId="165" fontId="10" fillId="29" borderId="0" xfId="1" applyNumberFormat="1" applyFont="1" applyFill="1" applyBorder="1"/>
    <xf numFmtId="165" fontId="10" fillId="29" borderId="2" xfId="1" applyNumberFormat="1" applyFont="1" applyFill="1" applyBorder="1"/>
    <xf numFmtId="165" fontId="10" fillId="0" borderId="3" xfId="0" applyNumberFormat="1" applyFont="1" applyFill="1" applyBorder="1"/>
    <xf numFmtId="165" fontId="11" fillId="29" borderId="24" xfId="1" applyNumberFormat="1" applyFont="1" applyFill="1" applyBorder="1"/>
    <xf numFmtId="165" fontId="10" fillId="0" borderId="3" xfId="1" applyNumberFormat="1" applyFont="1" applyBorder="1"/>
    <xf numFmtId="165" fontId="11" fillId="28" borderId="25" xfId="1" applyNumberFormat="1" applyFont="1" applyFill="1" applyBorder="1"/>
    <xf numFmtId="165" fontId="11" fillId="29" borderId="26" xfId="1" applyNumberFormat="1" applyFont="1" applyFill="1" applyBorder="1"/>
    <xf numFmtId="165" fontId="10" fillId="28" borderId="23" xfId="1" applyNumberFormat="1" applyFont="1" applyFill="1" applyBorder="1"/>
    <xf numFmtId="165" fontId="8" fillId="28" borderId="5" xfId="0" applyNumberFormat="1" applyFont="1" applyFill="1" applyBorder="1" applyAlignment="1">
      <alignment horizontal="right" vertical="center"/>
    </xf>
    <xf numFmtId="165" fontId="8" fillId="28" borderId="22" xfId="0" applyNumberFormat="1" applyFont="1" applyFill="1" applyBorder="1" applyAlignment="1">
      <alignment horizontal="right" vertical="center"/>
    </xf>
    <xf numFmtId="165" fontId="8" fillId="29" borderId="13" xfId="1" applyNumberFormat="1" applyFont="1" applyFill="1" applyBorder="1" applyAlignment="1">
      <alignment horizontal="center"/>
    </xf>
    <xf numFmtId="165" fontId="11" fillId="28" borderId="7" xfId="0" applyNumberFormat="1" applyFont="1" applyFill="1" applyBorder="1" applyAlignment="1">
      <alignment horizontal="right" vertical="center"/>
    </xf>
    <xf numFmtId="165" fontId="11" fillId="29" borderId="2" xfId="0" applyNumberFormat="1" applyFont="1" applyFill="1" applyBorder="1" applyAlignment="1">
      <alignment horizontal="right" vertical="center"/>
    </xf>
    <xf numFmtId="164" fontId="8" fillId="28" borderId="12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/>
    <xf numFmtId="164" fontId="8" fillId="29" borderId="1" xfId="0" applyNumberFormat="1" applyFont="1" applyFill="1" applyBorder="1" applyAlignment="1">
      <alignment horizontal="right" vertical="center"/>
    </xf>
    <xf numFmtId="164" fontId="8" fillId="28" borderId="5" xfId="0" applyNumberFormat="1" applyFont="1" applyFill="1" applyBorder="1" applyAlignment="1">
      <alignment horizontal="right" vertical="center"/>
    </xf>
    <xf numFmtId="164" fontId="10" fillId="29" borderId="0" xfId="1" applyNumberFormat="1" applyFont="1" applyFill="1" applyBorder="1"/>
    <xf numFmtId="164" fontId="8" fillId="29" borderId="3" xfId="0" applyNumberFormat="1" applyFont="1" applyFill="1" applyBorder="1" applyAlignment="1">
      <alignment horizontal="right" vertical="center"/>
    </xf>
    <xf numFmtId="165" fontId="11" fillId="28" borderId="12" xfId="1" applyNumberFormat="1" applyFont="1" applyFill="1" applyBorder="1"/>
    <xf numFmtId="165" fontId="11" fillId="29" borderId="23" xfId="1" applyNumberFormat="1" applyFont="1" applyFill="1" applyBorder="1"/>
    <xf numFmtId="165" fontId="10" fillId="28" borderId="0" xfId="1" applyNumberFormat="1" applyFont="1" applyFill="1" applyBorder="1"/>
    <xf numFmtId="165" fontId="8" fillId="29" borderId="0" xfId="1" applyNumberFormat="1" applyFont="1" applyFill="1" applyBorder="1" applyAlignment="1">
      <alignment horizontal="center"/>
    </xf>
    <xf numFmtId="165" fontId="11" fillId="28" borderId="24" xfId="1" applyNumberFormat="1" applyFont="1" applyFill="1" applyBorder="1"/>
    <xf numFmtId="165" fontId="8" fillId="29" borderId="23" xfId="1" applyNumberFormat="1" applyFont="1" applyFill="1" applyBorder="1" applyAlignment="1">
      <alignment horizontal="center"/>
    </xf>
    <xf numFmtId="164" fontId="11" fillId="28" borderId="25" xfId="0" applyNumberFormat="1" applyFont="1" applyFill="1" applyBorder="1" applyAlignment="1">
      <alignment horizontal="right" vertical="center"/>
    </xf>
    <xf numFmtId="164" fontId="11" fillId="29" borderId="26" xfId="0" applyNumberFormat="1" applyFont="1" applyFill="1" applyBorder="1" applyAlignment="1">
      <alignment horizontal="right" vertical="center"/>
    </xf>
    <xf numFmtId="164" fontId="11" fillId="28" borderId="30" xfId="0" applyNumberFormat="1" applyFont="1" applyFill="1" applyBorder="1" applyAlignment="1">
      <alignment horizontal="right" vertical="center"/>
    </xf>
    <xf numFmtId="164" fontId="11" fillId="29" borderId="31" xfId="0" applyNumberFormat="1" applyFont="1" applyFill="1" applyBorder="1" applyAlignment="1">
      <alignment horizontal="right" vertical="center"/>
    </xf>
    <xf numFmtId="164" fontId="39" fillId="0" borderId="5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28" borderId="25" xfId="0" applyNumberFormat="1" applyFont="1" applyFill="1" applyBorder="1" applyAlignment="1">
      <alignment horizontal="right" vertical="center"/>
    </xf>
    <xf numFmtId="164" fontId="8" fillId="29" borderId="16" xfId="1" applyNumberFormat="1" applyFont="1" applyFill="1" applyBorder="1"/>
    <xf numFmtId="164" fontId="8" fillId="29" borderId="26" xfId="0" applyNumberFormat="1" applyFont="1" applyFill="1" applyBorder="1" applyAlignment="1">
      <alignment horizontal="right" vertical="center"/>
    </xf>
    <xf numFmtId="165" fontId="8" fillId="28" borderId="12" xfId="1" applyNumberFormat="1" applyFont="1" applyFill="1" applyBorder="1"/>
    <xf numFmtId="165" fontId="8" fillId="29" borderId="1" xfId="1" applyNumberFormat="1" applyFont="1" applyFill="1" applyBorder="1"/>
    <xf numFmtId="165" fontId="8" fillId="28" borderId="5" xfId="1" applyNumberFormat="1" applyFont="1" applyFill="1" applyBorder="1"/>
    <xf numFmtId="165" fontId="8" fillId="29" borderId="0" xfId="1" applyNumberFormat="1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3" fontId="31" fillId="0" borderId="0" xfId="0" applyNumberFormat="1" applyFont="1" applyBorder="1" applyAlignment="1" applyProtection="1"/>
    <xf numFmtId="0" fontId="34" fillId="0" borderId="0" xfId="0" applyFont="1" applyAlignment="1">
      <alignment horizontal="left" vertical="center"/>
    </xf>
    <xf numFmtId="43" fontId="10" fillId="0" borderId="0" xfId="1" applyFont="1" applyBorder="1"/>
    <xf numFmtId="174" fontId="10" fillId="28" borderId="23" xfId="2" applyNumberFormat="1" applyFont="1" applyFill="1" applyBorder="1"/>
    <xf numFmtId="174" fontId="10" fillId="28" borderId="24" xfId="2" applyNumberFormat="1" applyFont="1" applyFill="1" applyBorder="1"/>
    <xf numFmtId="174" fontId="10" fillId="29" borderId="2" xfId="1" applyNumberFormat="1" applyFont="1" applyFill="1" applyBorder="1"/>
    <xf numFmtId="43" fontId="10" fillId="0" borderId="24" xfId="1" applyFont="1" applyBorder="1" applyAlignment="1">
      <alignment horizontal="center" vertical="center"/>
    </xf>
    <xf numFmtId="165" fontId="10" fillId="0" borderId="24" xfId="1" applyNumberFormat="1" applyFont="1" applyFill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10" fontId="10" fillId="28" borderId="24" xfId="2" applyNumberFormat="1" applyFont="1" applyFill="1" applyBorder="1"/>
    <xf numFmtId="165" fontId="10" fillId="28" borderId="24" xfId="1" applyNumberFormat="1" applyFont="1" applyFill="1" applyBorder="1"/>
    <xf numFmtId="0" fontId="11" fillId="2" borderId="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65" fontId="11" fillId="28" borderId="24" xfId="1" applyNumberFormat="1" applyFont="1" applyFill="1" applyBorder="1" applyAlignment="1">
      <alignment horizontal="right"/>
    </xf>
    <xf numFmtId="165" fontId="11" fillId="28" borderId="30" xfId="1" applyNumberFormat="1" applyFont="1" applyFill="1" applyBorder="1"/>
    <xf numFmtId="165" fontId="10" fillId="29" borderId="21" xfId="1" applyNumberFormat="1" applyFont="1" applyFill="1" applyBorder="1" applyAlignment="1">
      <alignment horizontal="center"/>
    </xf>
    <xf numFmtId="165" fontId="10" fillId="29" borderId="1" xfId="1" applyNumberFormat="1" applyFont="1" applyFill="1" applyBorder="1" applyAlignment="1">
      <alignment horizontal="center"/>
    </xf>
    <xf numFmtId="165" fontId="8" fillId="28" borderId="0" xfId="1" applyNumberFormat="1" applyFont="1" applyFill="1" applyBorder="1"/>
    <xf numFmtId="10" fontId="8" fillId="28" borderId="12" xfId="2" applyNumberFormat="1" applyFont="1" applyFill="1" applyBorder="1"/>
    <xf numFmtId="165" fontId="11" fillId="29" borderId="39" xfId="1" applyNumberFormat="1" applyFont="1" applyFill="1" applyBorder="1"/>
    <xf numFmtId="165" fontId="11" fillId="29" borderId="31" xfId="1" applyNumberFormat="1" applyFont="1" applyFill="1" applyBorder="1"/>
    <xf numFmtId="0" fontId="3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34" fillId="0" borderId="0" xfId="0" applyFont="1" applyBorder="1" applyAlignment="1">
      <alignment vertical="center"/>
    </xf>
    <xf numFmtId="10" fontId="8" fillId="28" borderId="0" xfId="2" applyNumberFormat="1" applyFont="1" applyFill="1" applyBorder="1"/>
    <xf numFmtId="165" fontId="8" fillId="28" borderId="23" xfId="1" applyNumberFormat="1" applyFont="1" applyFill="1" applyBorder="1"/>
    <xf numFmtId="164" fontId="10" fillId="29" borderId="39" xfId="1" applyNumberFormat="1" applyFont="1" applyFill="1" applyBorder="1"/>
    <xf numFmtId="0" fontId="39" fillId="0" borderId="0" xfId="0" applyFont="1" applyBorder="1"/>
    <xf numFmtId="164" fontId="8" fillId="29" borderId="23" xfId="1" applyNumberFormat="1" applyFont="1" applyFill="1" applyBorder="1"/>
    <xf numFmtId="39" fontId="8" fillId="28" borderId="5" xfId="0" applyNumberFormat="1" applyFont="1" applyFill="1" applyBorder="1" applyAlignment="1">
      <alignment horizontal="right" vertical="center"/>
    </xf>
    <xf numFmtId="39" fontId="8" fillId="29" borderId="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73" fontId="45" fillId="0" borderId="0" xfId="0" applyNumberFormat="1" applyFont="1" applyBorder="1" applyAlignment="1" applyProtection="1"/>
    <xf numFmtId="165" fontId="11" fillId="28" borderId="16" xfId="0" quotePrefix="1" applyNumberFormat="1" applyFont="1" applyFill="1" applyBorder="1"/>
    <xf numFmtId="174" fontId="10" fillId="31" borderId="23" xfId="2" applyNumberFormat="1" applyFont="1" applyFill="1" applyBorder="1" applyProtection="1">
      <protection locked="0"/>
    </xf>
    <xf numFmtId="165" fontId="10" fillId="31" borderId="23" xfId="1" applyNumberFormat="1" applyFont="1" applyFill="1" applyBorder="1" applyProtection="1">
      <protection locked="0"/>
    </xf>
    <xf numFmtId="165" fontId="10" fillId="31" borderId="0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Protection="1">
      <protection locked="0"/>
    </xf>
    <xf numFmtId="165" fontId="11" fillId="31" borderId="16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Alignment="1">
      <alignment horizontal="center"/>
    </xf>
    <xf numFmtId="165" fontId="10" fillId="31" borderId="23" xfId="1" applyNumberFormat="1" applyFont="1" applyFill="1" applyBorder="1" applyAlignment="1">
      <alignment horizontal="center"/>
    </xf>
    <xf numFmtId="10" fontId="10" fillId="31" borderId="23" xfId="2" applyNumberFormat="1" applyFont="1" applyFill="1" applyBorder="1" applyProtection="1">
      <protection locked="0"/>
    </xf>
    <xf numFmtId="10" fontId="10" fillId="31" borderId="13" xfId="2" applyNumberFormat="1" applyFont="1" applyFill="1" applyBorder="1" applyProtection="1">
      <protection locked="0"/>
    </xf>
    <xf numFmtId="0" fontId="11" fillId="2" borderId="3" xfId="0" applyFont="1" applyFill="1" applyBorder="1" applyAlignment="1">
      <alignment vertical="center"/>
    </xf>
    <xf numFmtId="0" fontId="11" fillId="0" borderId="3" xfId="0" applyFont="1" applyFill="1" applyBorder="1"/>
    <xf numFmtId="0" fontId="8" fillId="0" borderId="3" xfId="0" applyFont="1" applyBorder="1"/>
    <xf numFmtId="0" fontId="8" fillId="0" borderId="2" xfId="0" applyFont="1" applyBorder="1"/>
    <xf numFmtId="0" fontId="11" fillId="0" borderId="3" xfId="0" applyFont="1" applyBorder="1"/>
    <xf numFmtId="0" fontId="10" fillId="0" borderId="3" xfId="0" applyFont="1" applyFill="1" applyBorder="1"/>
    <xf numFmtId="0" fontId="11" fillId="0" borderId="1" xfId="0" applyFont="1" applyFill="1" applyBorder="1"/>
    <xf numFmtId="43" fontId="8" fillId="0" borderId="5" xfId="1" applyFont="1" applyBorder="1" applyAlignment="1">
      <alignment horizontal="center" vertical="center"/>
    </xf>
    <xf numFmtId="165" fontId="10" fillId="28" borderId="5" xfId="0" applyNumberFormat="1" applyFont="1" applyFill="1" applyBorder="1"/>
    <xf numFmtId="165" fontId="11" fillId="28" borderId="30" xfId="1" applyNumberFormat="1" applyFont="1" applyFill="1" applyBorder="1" applyAlignment="1"/>
    <xf numFmtId="165" fontId="10" fillId="0" borderId="5" xfId="1" applyNumberFormat="1" applyFont="1" applyFill="1" applyBorder="1" applyAlignment="1">
      <alignment horizontal="right"/>
    </xf>
    <xf numFmtId="165" fontId="10" fillId="0" borderId="5" xfId="1" applyNumberFormat="1" applyFont="1" applyFill="1" applyBorder="1"/>
    <xf numFmtId="165" fontId="10" fillId="0" borderId="5" xfId="0" applyNumberFormat="1" applyFont="1" applyFill="1" applyBorder="1"/>
    <xf numFmtId="165" fontId="10" fillId="28" borderId="7" xfId="1" applyNumberFormat="1" applyFont="1" applyFill="1" applyBorder="1"/>
    <xf numFmtId="0" fontId="11" fillId="2" borderId="23" xfId="0" applyFont="1" applyFill="1" applyBorder="1" applyAlignment="1">
      <alignment horizontal="center" vertical="center"/>
    </xf>
    <xf numFmtId="164" fontId="10" fillId="29" borderId="1" xfId="1" applyNumberFormat="1" applyFont="1" applyFill="1" applyBorder="1"/>
    <xf numFmtId="164" fontId="10" fillId="29" borderId="3" xfId="1" applyNumberFormat="1" applyFont="1" applyFill="1" applyBorder="1"/>
    <xf numFmtId="164" fontId="10" fillId="29" borderId="31" xfId="1" applyNumberFormat="1" applyFont="1" applyFill="1" applyBorder="1"/>
    <xf numFmtId="164" fontId="10" fillId="29" borderId="26" xfId="1" applyNumberFormat="1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Fill="1" applyBorder="1"/>
    <xf numFmtId="0" fontId="10" fillId="0" borderId="8" xfId="0" applyFont="1" applyBorder="1"/>
    <xf numFmtId="0" fontId="8" fillId="0" borderId="8" xfId="0" applyFont="1" applyBorder="1"/>
    <xf numFmtId="0" fontId="8" fillId="0" borderId="9" xfId="0" applyFont="1" applyBorder="1"/>
    <xf numFmtId="0" fontId="11" fillId="0" borderId="8" xfId="0" applyFont="1" applyBorder="1"/>
    <xf numFmtId="0" fontId="10" fillId="0" borderId="8" xfId="0" applyFont="1" applyFill="1" applyBorder="1"/>
    <xf numFmtId="0" fontId="34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3" xfId="0" applyFont="1" applyFill="1" applyBorder="1" applyAlignment="1" applyProtection="1"/>
    <xf numFmtId="0" fontId="11" fillId="0" borderId="8" xfId="0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 wrapText="1"/>
    </xf>
    <xf numFmtId="165" fontId="8" fillId="28" borderId="0" xfId="1" applyNumberFormat="1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vertical="top"/>
    </xf>
    <xf numFmtId="165" fontId="10" fillId="31" borderId="16" xfId="2" applyNumberFormat="1" applyFont="1" applyFill="1" applyBorder="1" applyProtection="1">
      <protection locked="0"/>
    </xf>
    <xf numFmtId="165" fontId="10" fillId="29" borderId="26" xfId="1" applyNumberFormat="1" applyFont="1" applyFill="1" applyBorder="1"/>
    <xf numFmtId="0" fontId="8" fillId="0" borderId="9" xfId="0" applyFont="1" applyFill="1" applyBorder="1" applyAlignment="1" applyProtection="1"/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 vertical="top"/>
    </xf>
    <xf numFmtId="165" fontId="8" fillId="29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165" fontId="8" fillId="29" borderId="13" xfId="1" applyNumberFormat="1" applyFont="1" applyFill="1" applyBorder="1" applyAlignment="1">
      <alignment horizontal="center" vertical="top"/>
    </xf>
    <xf numFmtId="10" fontId="8" fillId="29" borderId="1" xfId="2" applyNumberFormat="1" applyFont="1" applyFill="1" applyBorder="1"/>
    <xf numFmtId="0" fontId="5" fillId="0" borderId="0" xfId="0" applyFont="1" applyBorder="1"/>
    <xf numFmtId="0" fontId="5" fillId="0" borderId="3" xfId="0" applyFont="1" applyBorder="1"/>
    <xf numFmtId="165" fontId="8" fillId="29" borderId="3" xfId="0" applyNumberFormat="1" applyFont="1" applyFill="1" applyBorder="1" applyAlignment="1">
      <alignment horizontal="right" vertical="center"/>
    </xf>
    <xf numFmtId="165" fontId="8" fillId="29" borderId="21" xfId="0" applyNumberFormat="1" applyFont="1" applyFill="1" applyBorder="1" applyAlignment="1">
      <alignment horizontal="right" vertical="center"/>
    </xf>
    <xf numFmtId="165" fontId="8" fillId="29" borderId="39" xfId="1" applyNumberFormat="1" applyFont="1" applyFill="1" applyBorder="1"/>
    <xf numFmtId="39" fontId="5" fillId="0" borderId="5" xfId="0" applyNumberFormat="1" applyFont="1" applyBorder="1"/>
    <xf numFmtId="165" fontId="11" fillId="29" borderId="1" xfId="1" applyNumberFormat="1" applyFont="1" applyFill="1" applyBorder="1"/>
    <xf numFmtId="39" fontId="5" fillId="0" borderId="3" xfId="0" applyNumberFormat="1" applyFont="1" applyBorder="1"/>
    <xf numFmtId="165" fontId="8" fillId="29" borderId="3" xfId="1" applyNumberFormat="1" applyFont="1" applyFill="1" applyBorder="1" applyAlignment="1">
      <alignment vertical="top"/>
    </xf>
    <xf numFmtId="165" fontId="8" fillId="29" borderId="0" xfId="1" applyNumberFormat="1" applyFont="1" applyFill="1" applyBorder="1" applyAlignment="1">
      <alignment vertical="top"/>
    </xf>
    <xf numFmtId="165" fontId="8" fillId="29" borderId="21" xfId="1" applyNumberFormat="1" applyFont="1" applyFill="1" applyBorder="1" applyAlignment="1">
      <alignment vertical="top"/>
    </xf>
    <xf numFmtId="165" fontId="8" fillId="28" borderId="22" xfId="1" applyNumberFormat="1" applyFont="1" applyFill="1" applyBorder="1"/>
    <xf numFmtId="39" fontId="8" fillId="29" borderId="0" xfId="0" applyNumberFormat="1" applyFont="1" applyFill="1" applyBorder="1" applyAlignment="1">
      <alignment horizontal="right" vertical="center"/>
    </xf>
    <xf numFmtId="164" fontId="11" fillId="29" borderId="39" xfId="1" applyNumberFormat="1" applyFont="1" applyFill="1" applyBorder="1" applyAlignment="1">
      <alignment horizontal="right"/>
    </xf>
    <xf numFmtId="0" fontId="11" fillId="0" borderId="3" xfId="0" applyFont="1" applyFill="1" applyBorder="1" applyAlignment="1" applyProtection="1">
      <alignment vertical="top"/>
    </xf>
    <xf numFmtId="0" fontId="10" fillId="0" borderId="0" xfId="0" applyFont="1" applyFill="1" applyAlignment="1">
      <alignment horizontal="center" vertical="top"/>
    </xf>
    <xf numFmtId="165" fontId="10" fillId="31" borderId="0" xfId="1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Alignment="1">
      <alignment vertical="top"/>
    </xf>
    <xf numFmtId="165" fontId="11" fillId="28" borderId="39" xfId="1" applyNumberFormat="1" applyFont="1" applyFill="1" applyBorder="1" applyAlignment="1">
      <alignment vertical="top"/>
    </xf>
    <xf numFmtId="20" fontId="5" fillId="0" borderId="0" xfId="0" applyNumberFormat="1" applyFont="1"/>
    <xf numFmtId="164" fontId="10" fillId="0" borderId="0" xfId="0" applyNumberFormat="1" applyFont="1"/>
    <xf numFmtId="14" fontId="11" fillId="2" borderId="38" xfId="0" applyNumberFormat="1" applyFont="1" applyFill="1" applyBorder="1" applyAlignment="1">
      <alignment horizontal="center" vertical="center"/>
    </xf>
    <xf numFmtId="0" fontId="5" fillId="0" borderId="0" xfId="93"/>
    <xf numFmtId="0" fontId="47" fillId="0" borderId="0" xfId="93" applyFont="1" applyAlignment="1">
      <alignment horizontal="left" vertical="center"/>
    </xf>
    <xf numFmtId="0" fontId="8" fillId="0" borderId="0" xfId="93" applyFont="1"/>
    <xf numFmtId="0" fontId="39" fillId="0" borderId="0" xfId="93" applyFont="1" applyFill="1" applyBorder="1"/>
    <xf numFmtId="0" fontId="13" fillId="2" borderId="20" xfId="93" applyFont="1" applyFill="1" applyBorder="1" applyAlignment="1">
      <alignment vertical="center"/>
    </xf>
    <xf numFmtId="0" fontId="13" fillId="2" borderId="23" xfId="93" applyFont="1" applyFill="1" applyBorder="1" applyAlignment="1">
      <alignment vertical="center"/>
    </xf>
    <xf numFmtId="0" fontId="13" fillId="2" borderId="8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9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5" fillId="0" borderId="5" xfId="93" applyBorder="1"/>
    <xf numFmtId="0" fontId="5" fillId="0" borderId="0" xfId="93" applyBorder="1"/>
    <xf numFmtId="0" fontId="8" fillId="0" borderId="0" xfId="93" applyFont="1" applyFill="1" applyBorder="1" applyAlignment="1">
      <alignment horizontal="center"/>
    </xf>
    <xf numFmtId="0" fontId="11" fillId="0" borderId="5" xfId="93" applyFont="1" applyFill="1" applyBorder="1"/>
    <xf numFmtId="0" fontId="5" fillId="0" borderId="0" xfId="93" applyFill="1" applyBorder="1"/>
    <xf numFmtId="0" fontId="8" fillId="0" borderId="5" xfId="93" applyFont="1" applyBorder="1" applyAlignment="1">
      <alignment horizontal="center"/>
    </xf>
    <xf numFmtId="0" fontId="8" fillId="0" borderId="0" xfId="93" applyFont="1" applyBorder="1"/>
    <xf numFmtId="165" fontId="8" fillId="0" borderId="2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11" fillId="0" borderId="0" xfId="93" applyFont="1" applyBorder="1"/>
    <xf numFmtId="43" fontId="11" fillId="28" borderId="7" xfId="1" applyNumberFormat="1" applyFont="1" applyFill="1" applyBorder="1"/>
    <xf numFmtId="43" fontId="8" fillId="0" borderId="24" xfId="1" applyNumberFormat="1" applyFont="1" applyFill="1" applyBorder="1" applyAlignment="1">
      <alignment horizontal="center"/>
    </xf>
    <xf numFmtId="43" fontId="11" fillId="29" borderId="2" xfId="1" applyNumberFormat="1" applyFont="1" applyFill="1" applyBorder="1"/>
    <xf numFmtId="43" fontId="8" fillId="28" borderId="12" xfId="1" applyNumberFormat="1" applyFont="1" applyFill="1" applyBorder="1"/>
    <xf numFmtId="43" fontId="8" fillId="29" borderId="23" xfId="1" applyNumberFormat="1" applyFont="1" applyFill="1" applyBorder="1" applyAlignment="1">
      <alignment horizontal="center"/>
    </xf>
    <xf numFmtId="43" fontId="8" fillId="29" borderId="1" xfId="1" applyNumberFormat="1" applyFont="1" applyFill="1" applyBorder="1"/>
    <xf numFmtId="43" fontId="8" fillId="28" borderId="7" xfId="1" applyNumberFormat="1" applyFont="1" applyFill="1" applyBorder="1"/>
    <xf numFmtId="43" fontId="8" fillId="29" borderId="24" xfId="1" applyNumberFormat="1" applyFont="1" applyFill="1" applyBorder="1" applyAlignment="1">
      <alignment horizontal="center"/>
    </xf>
    <xf numFmtId="43" fontId="8" fillId="29" borderId="2" xfId="1" applyNumberFormat="1" applyFont="1" applyFill="1" applyBorder="1"/>
    <xf numFmtId="43" fontId="11" fillId="28" borderId="12" xfId="1" applyNumberFormat="1" applyFont="1" applyFill="1" applyBorder="1"/>
    <xf numFmtId="0" fontId="8" fillId="0" borderId="7" xfId="93" applyFont="1" applyBorder="1" applyAlignment="1">
      <alignment horizontal="center"/>
    </xf>
    <xf numFmtId="0" fontId="11" fillId="0" borderId="24" xfId="93" applyFont="1" applyBorder="1"/>
    <xf numFmtId="0" fontId="5" fillId="0" borderId="24" xfId="93" applyBorder="1"/>
    <xf numFmtId="174" fontId="11" fillId="28" borderId="7" xfId="2" applyNumberFormat="1" applyFont="1" applyFill="1" applyBorder="1"/>
    <xf numFmtId="174" fontId="11" fillId="29" borderId="24" xfId="2" applyNumberFormat="1" applyFont="1" applyFill="1" applyBorder="1"/>
    <xf numFmtId="174" fontId="11" fillId="29" borderId="2" xfId="2" applyNumberFormat="1" applyFont="1" applyFill="1" applyBorder="1"/>
    <xf numFmtId="0" fontId="34" fillId="0" borderId="0" xfId="93" applyFont="1" applyAlignment="1">
      <alignment horizontal="left" vertical="center"/>
    </xf>
    <xf numFmtId="0" fontId="5" fillId="0" borderId="0" xfId="93" applyFont="1" applyAlignment="1">
      <alignment horizontal="center"/>
    </xf>
    <xf numFmtId="0" fontId="5" fillId="0" borderId="0" xfId="93" applyFont="1" applyFill="1" applyBorder="1"/>
    <xf numFmtId="0" fontId="8" fillId="0" borderId="5" xfId="93" applyFont="1" applyFill="1" applyBorder="1"/>
    <xf numFmtId="0" fontId="8" fillId="0" borderId="5" xfId="93" applyFont="1" applyFill="1" applyBorder="1" applyAlignment="1">
      <alignment horizontal="center"/>
    </xf>
    <xf numFmtId="0" fontId="8" fillId="0" borderId="0" xfId="93" applyFont="1" applyFill="1" applyBorder="1"/>
    <xf numFmtId="43" fontId="8" fillId="0" borderId="23" xfId="1" applyNumberFormat="1" applyFont="1" applyFill="1" applyBorder="1" applyAlignment="1">
      <alignment horizontal="center"/>
    </xf>
    <xf numFmtId="0" fontId="11" fillId="0" borderId="0" xfId="93" applyFont="1" applyFill="1" applyBorder="1"/>
    <xf numFmtId="43" fontId="8" fillId="28" borderId="5" xfId="1" applyNumberFormat="1" applyFont="1" applyFill="1" applyBorder="1"/>
    <xf numFmtId="43" fontId="8" fillId="29" borderId="0" xfId="1" applyNumberFormat="1" applyFont="1" applyFill="1" applyBorder="1"/>
    <xf numFmtId="43" fontId="8" fillId="29" borderId="3" xfId="1" applyNumberFormat="1" applyFont="1" applyFill="1" applyBorder="1"/>
    <xf numFmtId="43" fontId="11" fillId="28" borderId="30" xfId="1" applyNumberFormat="1" applyFont="1" applyFill="1" applyBorder="1"/>
    <xf numFmtId="43" fontId="11" fillId="29" borderId="39" xfId="1" applyNumberFormat="1" applyFont="1" applyFill="1" applyBorder="1"/>
    <xf numFmtId="43" fontId="11" fillId="29" borderId="31" xfId="1" applyNumberFormat="1" applyFont="1" applyFill="1" applyBorder="1"/>
    <xf numFmtId="0" fontId="8" fillId="0" borderId="7" xfId="93" applyFont="1" applyFill="1" applyBorder="1" applyAlignment="1">
      <alignment horizontal="center"/>
    </xf>
    <xf numFmtId="0" fontId="11" fillId="0" borderId="24" xfId="93" applyFont="1" applyFill="1" applyBorder="1"/>
    <xf numFmtId="43" fontId="11" fillId="28" borderId="25" xfId="1" applyNumberFormat="1" applyFont="1" applyFill="1" applyBorder="1"/>
    <xf numFmtId="43" fontId="11" fillId="29" borderId="16" xfId="1" applyNumberFormat="1" applyFont="1" applyFill="1" applyBorder="1"/>
    <xf numFmtId="43" fontId="11" fillId="29" borderId="26" xfId="1" applyNumberFormat="1" applyFont="1" applyFill="1" applyBorder="1"/>
    <xf numFmtId="0" fontId="5" fillId="0" borderId="0" xfId="93" applyFont="1" applyBorder="1" applyAlignment="1">
      <alignment horizontal="center"/>
    </xf>
    <xf numFmtId="0" fontId="5" fillId="0" borderId="0" xfId="93" applyFont="1" applyFill="1" applyBorder="1" applyAlignment="1">
      <alignment horizontal="center"/>
    </xf>
    <xf numFmtId="165" fontId="8" fillId="32" borderId="0" xfId="1" applyNumberFormat="1" applyFont="1" applyFill="1" applyBorder="1" applyAlignment="1">
      <alignment horizontal="center" vertical="center"/>
    </xf>
    <xf numFmtId="43" fontId="8" fillId="32" borderId="3" xfId="1" applyFont="1" applyFill="1" applyBorder="1" applyAlignment="1">
      <alignment horizontal="center" vertical="center"/>
    </xf>
    <xf numFmtId="39" fontId="8" fillId="33" borderId="26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0" fillId="0" borderId="0" xfId="0" applyFill="1"/>
    <xf numFmtId="164" fontId="8" fillId="0" borderId="0" xfId="1" applyNumberFormat="1" applyFont="1" applyFill="1" applyBorder="1"/>
    <xf numFmtId="10" fontId="8" fillId="28" borderId="7" xfId="2" applyNumberFormat="1" applyFont="1" applyFill="1" applyBorder="1"/>
    <xf numFmtId="10" fontId="8" fillId="29" borderId="2" xfId="2" applyNumberFormat="1" applyFont="1" applyFill="1" applyBorder="1"/>
    <xf numFmtId="164" fontId="10" fillId="29" borderId="21" xfId="1" applyNumberFormat="1" applyFont="1" applyFill="1" applyBorder="1"/>
    <xf numFmtId="175" fontId="45" fillId="0" borderId="0" xfId="0" applyNumberFormat="1" applyFont="1"/>
    <xf numFmtId="0" fontId="50" fillId="0" borderId="0" xfId="0" applyFont="1"/>
    <xf numFmtId="174" fontId="8" fillId="28" borderId="5" xfId="2" applyNumberFormat="1" applyFont="1" applyFill="1" applyBorder="1"/>
    <xf numFmtId="174" fontId="8" fillId="29" borderId="0" xfId="1" applyNumberFormat="1" applyFont="1" applyFill="1" applyBorder="1"/>
    <xf numFmtId="174" fontId="8" fillId="29" borderId="3" xfId="2" applyNumberFormat="1" applyFont="1" applyFill="1" applyBorder="1"/>
    <xf numFmtId="176" fontId="8" fillId="28" borderId="5" xfId="1" applyNumberFormat="1" applyFont="1" applyFill="1" applyBorder="1"/>
    <xf numFmtId="176" fontId="8" fillId="29" borderId="0" xfId="1" applyNumberFormat="1" applyFont="1" applyFill="1" applyBorder="1"/>
    <xf numFmtId="176" fontId="8" fillId="29" borderId="3" xfId="1" applyNumberFormat="1" applyFont="1" applyFill="1" applyBorder="1"/>
    <xf numFmtId="0" fontId="34" fillId="0" borderId="0" xfId="0" applyFont="1" applyAlignment="1">
      <alignment horizontal="left" vertical="center"/>
    </xf>
    <xf numFmtId="43" fontId="8" fillId="0" borderId="23" xfId="1" applyFont="1" applyBorder="1" applyAlignment="1">
      <alignment horizontal="center" vertical="center"/>
    </xf>
    <xf numFmtId="165" fontId="11" fillId="28" borderId="39" xfId="1" applyNumberFormat="1" applyFont="1" applyFill="1" applyBorder="1"/>
    <xf numFmtId="0" fontId="11" fillId="2" borderId="40" xfId="0" applyFont="1" applyFill="1" applyBorder="1" applyAlignment="1">
      <alignment horizontal="center" vertical="center"/>
    </xf>
    <xf numFmtId="10" fontId="8" fillId="28" borderId="24" xfId="2" applyNumberFormat="1" applyFont="1" applyFill="1" applyBorder="1"/>
    <xf numFmtId="165" fontId="8" fillId="28" borderId="1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165" fontId="8" fillId="28" borderId="13" xfId="1" applyNumberFormat="1" applyFont="1" applyFill="1" applyBorder="1"/>
    <xf numFmtId="165" fontId="8" fillId="28" borderId="23" xfId="1" applyNumberFormat="1" applyFont="1" applyFill="1" applyBorder="1" applyAlignment="1">
      <alignment horizontal="center"/>
    </xf>
    <xf numFmtId="10" fontId="8" fillId="28" borderId="23" xfId="2" applyNumberFormat="1" applyFont="1" applyFill="1" applyBorder="1"/>
    <xf numFmtId="165" fontId="8" fillId="28" borderId="16" xfId="1" applyNumberFormat="1" applyFont="1" applyFill="1" applyBorder="1"/>
    <xf numFmtId="10" fontId="8" fillId="0" borderId="0" xfId="2" applyNumberFormat="1" applyFont="1" applyFill="1" applyBorder="1"/>
    <xf numFmtId="10" fontId="8" fillId="28" borderId="13" xfId="2" applyNumberFormat="1" applyFont="1" applyFill="1" applyBorder="1"/>
    <xf numFmtId="165" fontId="10" fillId="28" borderId="0" xfId="0" applyNumberFormat="1" applyFont="1" applyFill="1" applyBorder="1"/>
    <xf numFmtId="165" fontId="11" fillId="28" borderId="39" xfId="1" applyNumberFormat="1" applyFont="1" applyFill="1" applyBorder="1" applyAlignment="1"/>
    <xf numFmtId="165" fontId="11" fillId="28" borderId="16" xfId="1" applyNumberFormat="1" applyFont="1" applyFill="1" applyBorder="1"/>
    <xf numFmtId="165" fontId="10" fillId="0" borderId="0" xfId="0" applyNumberFormat="1" applyFont="1" applyFill="1" applyBorder="1"/>
    <xf numFmtId="43" fontId="8" fillId="0" borderId="12" xfId="1" applyFont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7" xfId="1" applyNumberFormat="1" applyFont="1" applyFill="1" applyBorder="1"/>
    <xf numFmtId="43" fontId="10" fillId="0" borderId="24" xfId="1" applyNumberFormat="1" applyFont="1" applyFill="1" applyBorder="1"/>
    <xf numFmtId="43" fontId="10" fillId="0" borderId="2" xfId="1" applyNumberFormat="1" applyFont="1" applyFill="1" applyBorder="1"/>
    <xf numFmtId="165" fontId="8" fillId="28" borderId="0" xfId="0" applyNumberFormat="1" applyFont="1" applyFill="1" applyBorder="1" applyAlignment="1">
      <alignment horizontal="right" vertical="center"/>
    </xf>
    <xf numFmtId="165" fontId="8" fillId="28" borderId="13" xfId="0" applyNumberFormat="1" applyFont="1" applyFill="1" applyBorder="1" applyAlignment="1">
      <alignment horizontal="right" vertical="center"/>
    </xf>
    <xf numFmtId="165" fontId="11" fillId="28" borderId="24" xfId="0" applyNumberFormat="1" applyFont="1" applyFill="1" applyBorder="1" applyAlignment="1">
      <alignment horizontal="right" vertical="center"/>
    </xf>
    <xf numFmtId="164" fontId="8" fillId="28" borderId="23" xfId="0" applyNumberFormat="1" applyFont="1" applyFill="1" applyBorder="1" applyAlignment="1">
      <alignment horizontal="right" vertical="center"/>
    </xf>
    <xf numFmtId="164" fontId="8" fillId="28" borderId="0" xfId="0" applyNumberFormat="1" applyFont="1" applyFill="1" applyBorder="1" applyAlignment="1">
      <alignment horizontal="right" vertical="center"/>
    </xf>
    <xf numFmtId="164" fontId="11" fillId="28" borderId="39" xfId="0" applyNumberFormat="1" applyFont="1" applyFill="1" applyBorder="1" applyAlignment="1">
      <alignment horizontal="right" vertical="center"/>
    </xf>
    <xf numFmtId="39" fontId="5" fillId="0" borderId="0" xfId="0" applyNumberFormat="1" applyFont="1" applyBorder="1"/>
    <xf numFmtId="165" fontId="11" fillId="28" borderId="23" xfId="1" applyNumberFormat="1" applyFont="1" applyFill="1" applyBorder="1"/>
    <xf numFmtId="165" fontId="8" fillId="28" borderId="23" xfId="1" applyNumberFormat="1" applyFont="1" applyFill="1" applyBorder="1" applyAlignment="1">
      <alignment vertical="top"/>
    </xf>
    <xf numFmtId="165" fontId="8" fillId="28" borderId="13" xfId="1" applyNumberFormat="1" applyFont="1" applyFill="1" applyBorder="1" applyAlignment="1">
      <alignment vertical="top"/>
    </xf>
    <xf numFmtId="164" fontId="11" fillId="28" borderId="16" xfId="0" applyNumberFormat="1" applyFont="1" applyFill="1" applyBorder="1" applyAlignment="1">
      <alignment horizontal="right" vertical="center"/>
    </xf>
    <xf numFmtId="164" fontId="8" fillId="28" borderId="22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39" fontId="8" fillId="28" borderId="0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164" fontId="8" fillId="28" borderId="16" xfId="0" applyNumberFormat="1" applyFont="1" applyFill="1" applyBorder="1" applyAlignment="1">
      <alignment horizontal="right" vertical="center"/>
    </xf>
    <xf numFmtId="43" fontId="8" fillId="32" borderId="0" xfId="1" applyFont="1" applyFill="1" applyBorder="1" applyAlignment="1">
      <alignment horizontal="center" vertical="center"/>
    </xf>
    <xf numFmtId="39" fontId="8" fillId="33" borderId="16" xfId="0" applyNumberFormat="1" applyFont="1" applyFill="1" applyBorder="1" applyAlignment="1">
      <alignment horizontal="center" vertical="center"/>
    </xf>
    <xf numFmtId="174" fontId="8" fillId="28" borderId="0" xfId="2" applyNumberFormat="1" applyFont="1" applyFill="1" applyBorder="1"/>
    <xf numFmtId="176" fontId="8" fillId="28" borderId="0" xfId="1" applyNumberFormat="1" applyFont="1" applyFill="1" applyBorder="1"/>
    <xf numFmtId="43" fontId="11" fillId="28" borderId="24" xfId="1" applyNumberFormat="1" applyFont="1" applyFill="1" applyBorder="1"/>
    <xf numFmtId="43" fontId="8" fillId="28" borderId="23" xfId="1" applyNumberFormat="1" applyFont="1" applyFill="1" applyBorder="1"/>
    <xf numFmtId="43" fontId="8" fillId="28" borderId="24" xfId="1" applyNumberFormat="1" applyFont="1" applyFill="1" applyBorder="1"/>
    <xf numFmtId="43" fontId="11" fillId="28" borderId="23" xfId="1" applyNumberFormat="1" applyFont="1" applyFill="1" applyBorder="1"/>
    <xf numFmtId="174" fontId="11" fillId="28" borderId="24" xfId="2" applyNumberFormat="1" applyFont="1" applyFill="1" applyBorder="1"/>
    <xf numFmtId="43" fontId="8" fillId="28" borderId="0" xfId="1" applyNumberFormat="1" applyFont="1" applyFill="1" applyBorder="1"/>
    <xf numFmtId="43" fontId="11" fillId="28" borderId="39" xfId="1" applyNumberFormat="1" applyFont="1" applyFill="1" applyBorder="1"/>
    <xf numFmtId="43" fontId="11" fillId="28" borderId="16" xfId="1" applyNumberFormat="1" applyFont="1" applyFill="1" applyBorder="1"/>
    <xf numFmtId="43" fontId="8" fillId="0" borderId="12" xfId="1" applyNumberFormat="1" applyFont="1" applyFill="1" applyBorder="1"/>
    <xf numFmtId="43" fontId="8" fillId="0" borderId="23" xfId="1" applyNumberFormat="1" applyFont="1" applyFill="1" applyBorder="1"/>
    <xf numFmtId="43" fontId="8" fillId="0" borderId="1" xfId="1" applyNumberFormat="1" applyFont="1" applyFill="1" applyBorder="1"/>
    <xf numFmtId="43" fontId="8" fillId="0" borderId="24" xfId="1" applyNumberFormat="1" applyFont="1" applyFill="1" applyBorder="1"/>
    <xf numFmtId="43" fontId="8" fillId="0" borderId="2" xfId="1" applyNumberFormat="1" applyFont="1" applyFill="1" applyBorder="1"/>
    <xf numFmtId="0" fontId="0" fillId="0" borderId="7" xfId="0" applyFill="1" applyBorder="1"/>
    <xf numFmtId="0" fontId="0" fillId="0" borderId="24" xfId="0" applyFill="1" applyBorder="1"/>
    <xf numFmtId="0" fontId="0" fillId="0" borderId="2" xfId="0" applyFill="1" applyBorder="1"/>
    <xf numFmtId="165" fontId="8" fillId="0" borderId="7" xfId="1" applyNumberFormat="1" applyFont="1" applyFill="1" applyBorder="1"/>
    <xf numFmtId="165" fontId="8" fillId="0" borderId="24" xfId="1" applyNumberFormat="1" applyFont="1" applyFill="1" applyBorder="1"/>
    <xf numFmtId="165" fontId="8" fillId="0" borderId="2" xfId="1" applyNumberFormat="1" applyFont="1" applyFill="1" applyBorder="1"/>
    <xf numFmtId="0" fontId="8" fillId="0" borderId="7" xfId="0" applyFont="1" applyBorder="1"/>
    <xf numFmtId="0" fontId="0" fillId="0" borderId="7" xfId="0" applyBorder="1"/>
    <xf numFmtId="0" fontId="0" fillId="0" borderId="24" xfId="0" applyBorder="1"/>
    <xf numFmtId="0" fontId="0" fillId="0" borderId="2" xfId="0" applyBorder="1"/>
    <xf numFmtId="0" fontId="39" fillId="0" borderId="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Border="1"/>
    <xf numFmtId="164" fontId="10" fillId="0" borderId="24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8" fillId="28" borderId="1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65" fontId="11" fillId="29" borderId="39" xfId="1" applyNumberFormat="1" applyFont="1" applyFill="1" applyBorder="1" applyProtection="1">
      <protection locked="0"/>
    </xf>
    <xf numFmtId="164" fontId="10" fillId="29" borderId="0" xfId="1" applyNumberFormat="1" applyFont="1" applyFill="1" applyBorder="1" applyAlignment="1">
      <alignment vertical="center"/>
    </xf>
    <xf numFmtId="164" fontId="10" fillId="29" borderId="39" xfId="1" applyNumberFormat="1" applyFont="1" applyFill="1" applyBorder="1" applyAlignment="1">
      <alignment vertical="center"/>
    </xf>
    <xf numFmtId="164" fontId="8" fillId="31" borderId="16" xfId="1" applyNumberFormat="1" applyFont="1" applyFill="1" applyBorder="1"/>
    <xf numFmtId="43" fontId="8" fillId="31" borderId="16" xfId="1" applyNumberFormat="1" applyFont="1" applyFill="1" applyBorder="1" applyAlignment="1">
      <alignment horizontal="center"/>
    </xf>
    <xf numFmtId="43" fontId="8" fillId="34" borderId="16" xfId="1" applyNumberFormat="1" applyFont="1" applyFill="1" applyBorder="1" applyAlignment="1">
      <alignment horizontal="center"/>
    </xf>
    <xf numFmtId="164" fontId="8" fillId="29" borderId="16" xfId="1" applyNumberFormat="1" applyFont="1" applyFill="1" applyBorder="1" applyAlignment="1">
      <alignment horizontal="center"/>
    </xf>
    <xf numFmtId="164" fontId="8" fillId="28" borderId="25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/>
    <xf numFmtId="164" fontId="10" fillId="0" borderId="0" xfId="0" applyNumberFormat="1" applyFont="1" applyFill="1" applyBorder="1"/>
    <xf numFmtId="164" fontId="8" fillId="0" borderId="0" xfId="0" applyNumberFormat="1" applyFont="1" applyFill="1"/>
    <xf numFmtId="0" fontId="34" fillId="0" borderId="0" xfId="0" applyFont="1" applyFill="1" applyAlignment="1">
      <alignment vertical="center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4" fontId="0" fillId="0" borderId="0" xfId="0" applyNumberFormat="1" applyFill="1"/>
    <xf numFmtId="177" fontId="10" fillId="0" borderId="0" xfId="0" applyNumberFormat="1" applyFont="1"/>
    <xf numFmtId="43" fontId="10" fillId="0" borderId="0" xfId="0" applyNumberFormat="1" applyFont="1"/>
    <xf numFmtId="0" fontId="11" fillId="2" borderId="4" xfId="0" applyFont="1" applyFill="1" applyBorder="1" applyAlignment="1">
      <alignment horizontal="center" vertical="center" wrapText="1"/>
    </xf>
    <xf numFmtId="14" fontId="11" fillId="2" borderId="38" xfId="0" applyNumberFormat="1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14" fontId="11" fillId="2" borderId="45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14" fontId="11" fillId="2" borderId="42" xfId="0" applyNumberFormat="1" applyFont="1" applyFill="1" applyBorder="1" applyAlignment="1">
      <alignment horizontal="center" vertical="center"/>
    </xf>
    <xf numFmtId="43" fontId="10" fillId="0" borderId="7" xfId="1" applyNumberFormat="1" applyFont="1" applyFill="1" applyBorder="1"/>
    <xf numFmtId="0" fontId="11" fillId="2" borderId="41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11" fillId="2" borderId="43" xfId="0" applyFont="1" applyFill="1" applyBorder="1" applyAlignment="1">
      <alignment horizontal="center" vertical="center"/>
    </xf>
    <xf numFmtId="0" fontId="10" fillId="0" borderId="2" xfId="0" applyFont="1" applyBorder="1"/>
    <xf numFmtId="14" fontId="11" fillId="2" borderId="5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14" fontId="11" fillId="2" borderId="48" xfId="0" applyNumberFormat="1" applyFont="1" applyFill="1" applyBorder="1" applyAlignment="1">
      <alignment horizontal="center" vertical="center"/>
    </xf>
    <xf numFmtId="174" fontId="10" fillId="31" borderId="0" xfId="2" applyNumberFormat="1" applyFont="1" applyFill="1" applyBorder="1" applyProtection="1">
      <protection locked="0"/>
    </xf>
    <xf numFmtId="174" fontId="10" fillId="31" borderId="24" xfId="2" applyNumberFormat="1" applyFont="1" applyFill="1" applyBorder="1" applyProtection="1">
      <protection locked="0"/>
    </xf>
    <xf numFmtId="10" fontId="8" fillId="29" borderId="23" xfId="2" applyNumberFormat="1" applyFont="1" applyFill="1" applyBorder="1" applyAlignment="1">
      <alignment horizontal="right"/>
    </xf>
    <xf numFmtId="10" fontId="8" fillId="29" borderId="24" xfId="2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164" fontId="11" fillId="28" borderId="12" xfId="0" applyNumberFormat="1" applyFont="1" applyFill="1" applyBorder="1" applyAlignment="1">
      <alignment horizontal="right" vertical="center"/>
    </xf>
    <xf numFmtId="0" fontId="50" fillId="0" borderId="0" xfId="0" applyFont="1" applyBorder="1" applyAlignment="1">
      <alignment vertical="center"/>
    </xf>
    <xf numFmtId="164" fontId="11" fillId="28" borderId="5" xfId="0" applyNumberFormat="1" applyFont="1" applyFill="1" applyBorder="1" applyAlignment="1">
      <alignment horizontal="right" vertical="center"/>
    </xf>
    <xf numFmtId="164" fontId="11" fillId="28" borderId="7" xfId="0" applyNumberFormat="1" applyFont="1" applyFill="1" applyBorder="1" applyAlignment="1">
      <alignment horizontal="right" vertical="center"/>
    </xf>
    <xf numFmtId="39" fontId="8" fillId="0" borderId="1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/>
    <xf numFmtId="0" fontId="8" fillId="0" borderId="5" xfId="0" applyFont="1" applyFill="1" applyBorder="1" applyAlignment="1" applyProtection="1"/>
    <xf numFmtId="0" fontId="11" fillId="0" borderId="7" xfId="0" applyFont="1" applyFill="1" applyBorder="1"/>
    <xf numFmtId="0" fontId="8" fillId="0" borderId="0" xfId="93" applyFont="1" applyFill="1" applyAlignment="1">
      <alignment horizontal="right" vertical="center"/>
    </xf>
    <xf numFmtId="0" fontId="8" fillId="0" borderId="0" xfId="93" applyFont="1" applyAlignment="1">
      <alignment horizontal="right" vertical="center"/>
    </xf>
    <xf numFmtId="165" fontId="10" fillId="0" borderId="0" xfId="0" applyNumberFormat="1" applyFont="1" applyFill="1"/>
    <xf numFmtId="0" fontId="34" fillId="0" borderId="0" xfId="0" applyFont="1" applyFill="1" applyBorder="1" applyAlignment="1">
      <alignment vertical="center"/>
    </xf>
    <xf numFmtId="10" fontId="0" fillId="0" borderId="0" xfId="0" applyNumberFormat="1" applyFill="1"/>
    <xf numFmtId="0" fontId="10" fillId="0" borderId="0" xfId="0" applyFont="1" applyFill="1" applyAlignment="1">
      <alignment vertical="center"/>
    </xf>
    <xf numFmtId="43" fontId="10" fillId="31" borderId="24" xfId="1" applyFont="1" applyFill="1" applyBorder="1" applyProtection="1">
      <protection locked="0"/>
    </xf>
    <xf numFmtId="165" fontId="5" fillId="0" borderId="0" xfId="0" applyNumberFormat="1" applyFont="1" applyFill="1" applyBorder="1"/>
    <xf numFmtId="43" fontId="5" fillId="0" borderId="0" xfId="0" applyNumberFormat="1" applyFont="1" applyAlignment="1">
      <alignment horizontal="center"/>
    </xf>
    <xf numFmtId="43" fontId="10" fillId="31" borderId="23" xfId="1" applyFont="1" applyFill="1" applyBorder="1" applyProtection="1">
      <protection locked="0"/>
    </xf>
    <xf numFmtId="43" fontId="10" fillId="31" borderId="0" xfId="1" applyFont="1" applyFill="1" applyBorder="1" applyProtection="1">
      <protection locked="0"/>
    </xf>
    <xf numFmtId="43" fontId="10" fillId="29" borderId="0" xfId="1" applyFont="1" applyFill="1" applyBorder="1"/>
    <xf numFmtId="165" fontId="8" fillId="29" borderId="16" xfId="1" applyNumberFormat="1" applyFont="1" applyFill="1" applyBorder="1" applyAlignment="1">
      <alignment horizontal="center"/>
    </xf>
    <xf numFmtId="165" fontId="8" fillId="28" borderId="22" xfId="1" applyNumberFormat="1" applyFont="1" applyFill="1" applyBorder="1" applyAlignment="1">
      <alignment vertical="top"/>
    </xf>
    <xf numFmtId="164" fontId="8" fillId="29" borderId="0" xfId="1" applyNumberFormat="1" applyFont="1" applyFill="1" applyBorder="1"/>
    <xf numFmtId="164" fontId="8" fillId="29" borderId="39" xfId="1" applyNumberFormat="1" applyFont="1" applyFill="1" applyBorder="1"/>
    <xf numFmtId="164" fontId="8" fillId="29" borderId="13" xfId="1" applyNumberFormat="1" applyFont="1" applyFill="1" applyBorder="1"/>
    <xf numFmtId="164" fontId="8" fillId="29" borderId="23" xfId="1" applyNumberFormat="1" applyFont="1" applyFill="1" applyBorder="1" applyAlignment="1">
      <alignment horizontal="right"/>
    </xf>
    <xf numFmtId="165" fontId="39" fillId="31" borderId="0" xfId="1" applyNumberFormat="1" applyFont="1" applyFill="1" applyBorder="1" applyProtection="1">
      <protection locked="0"/>
    </xf>
    <xf numFmtId="165" fontId="39" fillId="29" borderId="3" xfId="1" applyNumberFormat="1" applyFont="1" applyFill="1" applyBorder="1"/>
    <xf numFmtId="165" fontId="51" fillId="29" borderId="24" xfId="1" applyNumberFormat="1" applyFont="1" applyFill="1" applyBorder="1"/>
    <xf numFmtId="165" fontId="51" fillId="29" borderId="2" xfId="1" applyNumberFormat="1" applyFont="1" applyFill="1" applyBorder="1" applyAlignment="1">
      <alignment horizontal="right"/>
    </xf>
    <xf numFmtId="165" fontId="51" fillId="29" borderId="2" xfId="1" applyNumberFormat="1" applyFont="1" applyFill="1" applyBorder="1"/>
    <xf numFmtId="165" fontId="8" fillId="28" borderId="13" xfId="0" applyNumberFormat="1" applyFont="1" applyFill="1" applyBorder="1"/>
    <xf numFmtId="165" fontId="39" fillId="31" borderId="23" xfId="2" applyNumberFormat="1" applyFont="1" applyFill="1" applyBorder="1"/>
    <xf numFmtId="165" fontId="39" fillId="29" borderId="1" xfId="1" applyNumberFormat="1" applyFont="1" applyFill="1" applyBorder="1"/>
    <xf numFmtId="165" fontId="39" fillId="29" borderId="3" xfId="0" applyNumberFormat="1" applyFont="1" applyFill="1" applyBorder="1"/>
    <xf numFmtId="10" fontId="39" fillId="29" borderId="2" xfId="2" applyNumberFormat="1" applyFont="1" applyFill="1" applyBorder="1"/>
    <xf numFmtId="165" fontId="39" fillId="29" borderId="0" xfId="0" applyNumberFormat="1" applyFont="1" applyFill="1" applyBorder="1"/>
    <xf numFmtId="10" fontId="39" fillId="29" borderId="24" xfId="2" applyNumberFormat="1" applyFont="1" applyFill="1" applyBorder="1"/>
    <xf numFmtId="165" fontId="39" fillId="29" borderId="23" xfId="1" applyNumberFormat="1" applyFont="1" applyFill="1" applyBorder="1"/>
    <xf numFmtId="165" fontId="51" fillId="29" borderId="39" xfId="1" applyNumberFormat="1" applyFont="1" applyFill="1" applyBorder="1"/>
    <xf numFmtId="165" fontId="51" fillId="29" borderId="31" xfId="1" applyNumberFormat="1" applyFont="1" applyFill="1" applyBorder="1"/>
    <xf numFmtId="165" fontId="39" fillId="0" borderId="0" xfId="1" applyNumberFormat="1" applyFont="1" applyFill="1" applyBorder="1"/>
    <xf numFmtId="165" fontId="39" fillId="0" borderId="3" xfId="1" applyNumberFormat="1" applyFont="1" applyFill="1" applyBorder="1"/>
    <xf numFmtId="165" fontId="51" fillId="29" borderId="16" xfId="1" applyNumberFormat="1" applyFont="1" applyFill="1" applyBorder="1"/>
    <xf numFmtId="165" fontId="51" fillId="29" borderId="26" xfId="1" applyNumberFormat="1" applyFont="1" applyFill="1" applyBorder="1"/>
    <xf numFmtId="165" fontId="39" fillId="29" borderId="0" xfId="1" applyNumberFormat="1" applyFont="1" applyFill="1" applyBorder="1"/>
    <xf numFmtId="165" fontId="39" fillId="0" borderId="3" xfId="0" applyNumberFormat="1" applyFont="1" applyFill="1" applyBorder="1"/>
    <xf numFmtId="165" fontId="51" fillId="30" borderId="26" xfId="1" applyNumberFormat="1" applyFont="1" applyFill="1" applyBorder="1"/>
    <xf numFmtId="165" fontId="39" fillId="29" borderId="24" xfId="1" applyNumberFormat="1" applyFont="1" applyFill="1" applyBorder="1"/>
    <xf numFmtId="165" fontId="39" fillId="29" borderId="2" xfId="1" applyNumberFormat="1" applyFont="1" applyFill="1" applyBorder="1"/>
    <xf numFmtId="165" fontId="39" fillId="29" borderId="21" xfId="0" applyNumberFormat="1" applyFont="1" applyFill="1" applyBorder="1" applyAlignment="1">
      <alignment horizontal="right" vertical="center"/>
    </xf>
    <xf numFmtId="165" fontId="39" fillId="31" borderId="13" xfId="1" applyNumberFormat="1" applyFont="1" applyFill="1" applyBorder="1" applyAlignment="1">
      <alignment horizontal="center"/>
    </xf>
    <xf numFmtId="164" fontId="39" fillId="31" borderId="16" xfId="1" applyNumberFormat="1" applyFont="1" applyFill="1" applyBorder="1"/>
    <xf numFmtId="164" fontId="39" fillId="29" borderId="26" xfId="0" applyNumberFormat="1" applyFont="1" applyFill="1" applyBorder="1" applyAlignment="1">
      <alignment horizontal="right" vertical="center"/>
    </xf>
    <xf numFmtId="165" fontId="51" fillId="29" borderId="39" xfId="1" applyNumberFormat="1" applyFont="1" applyFill="1" applyBorder="1" applyProtection="1">
      <protection locked="0"/>
    </xf>
    <xf numFmtId="165" fontId="39" fillId="31" borderId="0" xfId="1" applyNumberFormat="1" applyFont="1" applyFill="1" applyBorder="1" applyAlignment="1" applyProtection="1">
      <alignment vertical="top"/>
      <protection locked="0"/>
    </xf>
    <xf numFmtId="165" fontId="39" fillId="29" borderId="3" xfId="1" applyNumberFormat="1" applyFont="1" applyFill="1" applyBorder="1" applyAlignment="1">
      <alignment vertical="top"/>
    </xf>
    <xf numFmtId="164" fontId="8" fillId="29" borderId="21" xfId="0" applyNumberFormat="1" applyFont="1" applyFill="1" applyBorder="1" applyAlignment="1">
      <alignment horizontal="right" vertical="center"/>
    </xf>
    <xf numFmtId="164" fontId="8" fillId="29" borderId="0" xfId="1" applyNumberFormat="1" applyFont="1" applyFill="1" applyBorder="1" applyAlignment="1">
      <alignment horizontal="center"/>
    </xf>
    <xf numFmtId="164" fontId="11" fillId="29" borderId="3" xfId="0" applyNumberFormat="1" applyFont="1" applyFill="1" applyBorder="1" applyAlignment="1">
      <alignment horizontal="right" vertical="center"/>
    </xf>
    <xf numFmtId="0" fontId="51" fillId="0" borderId="0" xfId="0" applyFont="1" applyFill="1" applyBorder="1"/>
    <xf numFmtId="0" fontId="52" fillId="0" borderId="0" xfId="0" applyFont="1" applyFill="1" applyBorder="1"/>
    <xf numFmtId="39" fontId="11" fillId="29" borderId="1" xfId="0" applyNumberFormat="1" applyFont="1" applyFill="1" applyBorder="1" applyAlignment="1">
      <alignment horizontal="right" vertical="center"/>
    </xf>
    <xf numFmtId="39" fontId="11" fillId="29" borderId="3" xfId="0" applyNumberFormat="1" applyFont="1" applyFill="1" applyBorder="1" applyAlignment="1">
      <alignment horizontal="right" vertical="center"/>
    </xf>
    <xf numFmtId="164" fontId="10" fillId="29" borderId="24" xfId="1" applyNumberFormat="1" applyFont="1" applyFill="1" applyBorder="1"/>
    <xf numFmtId="39" fontId="11" fillId="29" borderId="2" xfId="0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center"/>
    </xf>
    <xf numFmtId="39" fontId="52" fillId="28" borderId="12" xfId="0" applyNumberFormat="1" applyFont="1" applyFill="1" applyBorder="1" applyAlignment="1">
      <alignment horizontal="right" vertical="center"/>
    </xf>
    <xf numFmtId="164" fontId="52" fillId="28" borderId="25" xfId="0" applyNumberFormat="1" applyFont="1" applyFill="1" applyBorder="1" applyAlignment="1">
      <alignment horizontal="right" vertical="center"/>
    </xf>
    <xf numFmtId="39" fontId="11" fillId="28" borderId="5" xfId="0" applyNumberFormat="1" applyFont="1" applyFill="1" applyBorder="1" applyAlignment="1">
      <alignment horizontal="right" vertical="center"/>
    </xf>
    <xf numFmtId="39" fontId="11" fillId="28" borderId="7" xfId="0" applyNumberFormat="1" applyFont="1" applyFill="1" applyBorder="1" applyAlignment="1">
      <alignment horizontal="right" vertical="center"/>
    </xf>
    <xf numFmtId="164" fontId="51" fillId="29" borderId="3" xfId="0" applyNumberFormat="1" applyFont="1" applyFill="1" applyBorder="1" applyAlignment="1">
      <alignment horizontal="right" vertical="center"/>
    </xf>
    <xf numFmtId="39" fontId="51" fillId="29" borderId="3" xfId="0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 vertical="center"/>
    </xf>
    <xf numFmtId="164" fontId="8" fillId="29" borderId="24" xfId="1" applyNumberFormat="1" applyFont="1" applyFill="1" applyBorder="1" applyAlignment="1">
      <alignment horizontal="center"/>
    </xf>
    <xf numFmtId="164" fontId="11" fillId="29" borderId="2" xfId="0" applyNumberFormat="1" applyFont="1" applyFill="1" applyBorder="1" applyAlignment="1">
      <alignment horizontal="right" vertical="center"/>
    </xf>
    <xf numFmtId="165" fontId="8" fillId="29" borderId="3" xfId="1" applyNumberFormat="1" applyFont="1" applyFill="1" applyBorder="1" applyAlignment="1">
      <alignment horizontal="center"/>
    </xf>
    <xf numFmtId="165" fontId="8" fillId="28" borderId="5" xfId="1" applyNumberFormat="1" applyFont="1" applyFill="1" applyBorder="1" applyAlignment="1">
      <alignment horizontal="center"/>
    </xf>
    <xf numFmtId="165" fontId="8" fillId="28" borderId="0" xfId="1" applyNumberFormat="1" applyFont="1" applyFill="1" applyBorder="1" applyAlignment="1">
      <alignment horizontal="center"/>
    </xf>
    <xf numFmtId="165" fontId="8" fillId="0" borderId="0" xfId="0" applyNumberFormat="1" applyFont="1" applyFill="1"/>
    <xf numFmtId="165" fontId="8" fillId="28" borderId="25" xfId="1" applyNumberFormat="1" applyFont="1" applyFill="1" applyBorder="1" applyAlignment="1">
      <alignment horizontal="center"/>
    </xf>
    <xf numFmtId="165" fontId="8" fillId="29" borderId="26" xfId="1" applyNumberFormat="1" applyFont="1" applyFill="1" applyBorder="1" applyAlignment="1">
      <alignment horizontal="center"/>
    </xf>
    <xf numFmtId="165" fontId="8" fillId="28" borderId="16" xfId="1" applyNumberFormat="1" applyFont="1" applyFill="1" applyBorder="1" applyAlignment="1">
      <alignment horizontal="center"/>
    </xf>
    <xf numFmtId="165" fontId="39" fillId="29" borderId="3" xfId="0" applyNumberFormat="1" applyFont="1" applyFill="1" applyBorder="1" applyAlignment="1">
      <alignment horizontal="right" vertical="center"/>
    </xf>
    <xf numFmtId="165" fontId="39" fillId="29" borderId="39" xfId="1" applyNumberFormat="1" applyFont="1" applyFill="1" applyBorder="1"/>
    <xf numFmtId="165" fontId="51" fillId="29" borderId="23" xfId="1" applyNumberFormat="1" applyFont="1" applyFill="1" applyBorder="1"/>
    <xf numFmtId="165" fontId="51" fillId="29" borderId="1" xfId="1" applyNumberFormat="1" applyFont="1" applyFill="1" applyBorder="1"/>
    <xf numFmtId="165" fontId="39" fillId="29" borderId="23" xfId="1" applyNumberFormat="1" applyFont="1" applyFill="1" applyBorder="1" applyAlignment="1">
      <alignment vertical="top"/>
    </xf>
    <xf numFmtId="165" fontId="39" fillId="29" borderId="1" xfId="1" applyNumberFormat="1" applyFont="1" applyFill="1" applyBorder="1" applyAlignment="1">
      <alignment vertical="top"/>
    </xf>
    <xf numFmtId="164" fontId="39" fillId="29" borderId="0" xfId="1" applyNumberFormat="1" applyFont="1" applyFill="1" applyBorder="1"/>
    <xf numFmtId="164" fontId="39" fillId="29" borderId="3" xfId="1" applyNumberFormat="1" applyFont="1" applyFill="1" applyBorder="1"/>
    <xf numFmtId="164" fontId="39" fillId="29" borderId="39" xfId="1" applyNumberFormat="1" applyFont="1" applyFill="1" applyBorder="1"/>
    <xf numFmtId="164" fontId="39" fillId="29" borderId="31" xfId="1" applyNumberFormat="1" applyFont="1" applyFill="1" applyBorder="1"/>
    <xf numFmtId="164" fontId="39" fillId="29" borderId="23" xfId="1" applyNumberFormat="1" applyFont="1" applyFill="1" applyBorder="1"/>
    <xf numFmtId="164" fontId="39" fillId="29" borderId="1" xfId="1" applyNumberFormat="1" applyFont="1" applyFill="1" applyBorder="1"/>
    <xf numFmtId="164" fontId="39" fillId="29" borderId="24" xfId="1" applyNumberFormat="1" applyFont="1" applyFill="1" applyBorder="1"/>
    <xf numFmtId="164" fontId="39" fillId="29" borderId="2" xfId="1" applyNumberFormat="1" applyFont="1" applyFill="1" applyBorder="1"/>
    <xf numFmtId="164" fontId="39" fillId="29" borderId="1" xfId="0" applyNumberFormat="1" applyFont="1" applyFill="1" applyBorder="1" applyAlignment="1">
      <alignment horizontal="right" vertical="center"/>
    </xf>
    <xf numFmtId="164" fontId="51" fillId="29" borderId="31" xfId="0" applyNumberFormat="1" applyFont="1" applyFill="1" applyBorder="1" applyAlignment="1">
      <alignment horizontal="right" vertical="center"/>
    </xf>
    <xf numFmtId="164" fontId="39" fillId="29" borderId="16" xfId="1" applyNumberFormat="1" applyFont="1" applyFill="1" applyBorder="1"/>
    <xf numFmtId="43" fontId="39" fillId="29" borderId="24" xfId="1" applyNumberFormat="1" applyFont="1" applyFill="1" applyBorder="1" applyAlignment="1">
      <alignment horizontal="center"/>
    </xf>
    <xf numFmtId="43" fontId="39" fillId="29" borderId="2" xfId="1" applyNumberFormat="1" applyFont="1" applyFill="1" applyBorder="1"/>
    <xf numFmtId="43" fontId="51" fillId="29" borderId="23" xfId="1" applyNumberFormat="1" applyFont="1" applyFill="1" applyBorder="1"/>
    <xf numFmtId="43" fontId="51" fillId="29" borderId="1" xfId="1" applyNumberFormat="1" applyFont="1" applyFill="1" applyBorder="1"/>
    <xf numFmtId="43" fontId="39" fillId="29" borderId="23" xfId="1" applyNumberFormat="1" applyFont="1" applyFill="1" applyBorder="1" applyAlignment="1">
      <alignment horizontal="center"/>
    </xf>
    <xf numFmtId="43" fontId="39" fillId="29" borderId="1" xfId="1" applyNumberFormat="1" applyFont="1" applyFill="1" applyBorder="1"/>
    <xf numFmtId="43" fontId="39" fillId="29" borderId="0" xfId="1" applyNumberFormat="1" applyFont="1" applyFill="1" applyBorder="1"/>
    <xf numFmtId="43" fontId="39" fillId="29" borderId="3" xfId="1" applyNumberFormat="1" applyFont="1" applyFill="1" applyBorder="1"/>
    <xf numFmtId="43" fontId="51" fillId="29" borderId="39" xfId="1" applyNumberFormat="1" applyFont="1" applyFill="1" applyBorder="1"/>
    <xf numFmtId="43" fontId="51" fillId="29" borderId="31" xfId="1" applyNumberFormat="1" applyFont="1" applyFill="1" applyBorder="1"/>
    <xf numFmtId="43" fontId="51" fillId="29" borderId="16" xfId="1" applyNumberFormat="1" applyFont="1" applyFill="1" applyBorder="1"/>
    <xf numFmtId="43" fontId="51" fillId="29" borderId="26" xfId="1" applyNumberFormat="1" applyFont="1" applyFill="1" applyBorder="1"/>
    <xf numFmtId="0" fontId="36" fillId="0" borderId="0" xfId="0" applyFont="1" applyBorder="1" applyAlignment="1" applyProtection="1">
      <alignment horizontal="left"/>
    </xf>
    <xf numFmtId="0" fontId="8" fillId="0" borderId="0" xfId="93" applyFont="1" applyFill="1" applyAlignment="1">
      <alignment horizontal="right" vertical="center"/>
    </xf>
    <xf numFmtId="0" fontId="32" fillId="0" borderId="0" xfId="0" applyFont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3" fillId="0" borderId="4" xfId="0" applyFont="1" applyBorder="1" applyAlignment="1" applyProtection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43" fontId="11" fillId="27" borderId="24" xfId="1" applyFont="1" applyFill="1" applyBorder="1" applyAlignment="1">
      <alignment horizontal="center" vertical="center"/>
    </xf>
    <xf numFmtId="43" fontId="11" fillId="27" borderId="2" xfId="1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 wrapText="1"/>
    </xf>
    <xf numFmtId="43" fontId="11" fillId="27" borderId="16" xfId="1" applyFont="1" applyFill="1" applyBorder="1" applyAlignment="1">
      <alignment horizontal="center" vertical="center" wrapText="1"/>
    </xf>
    <xf numFmtId="43" fontId="11" fillId="27" borderId="26" xfId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/>
    </xf>
    <xf numFmtId="43" fontId="11" fillId="27" borderId="16" xfId="1" applyFont="1" applyFill="1" applyBorder="1" applyAlignment="1">
      <alignment horizontal="center" vertical="center"/>
    </xf>
    <xf numFmtId="43" fontId="11" fillId="27" borderId="26" xfId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50" fillId="0" borderId="23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11" fillId="2" borderId="10" xfId="93" applyFont="1" applyFill="1" applyBorder="1" applyAlignment="1">
      <alignment horizontal="center" vertical="center"/>
    </xf>
    <xf numFmtId="0" fontId="11" fillId="2" borderId="11" xfId="93" applyFont="1" applyFill="1" applyBorder="1" applyAlignment="1">
      <alignment horizontal="center" vertical="center"/>
    </xf>
    <xf numFmtId="0" fontId="5" fillId="0" borderId="0" xfId="93" applyFont="1" applyFill="1" applyBorder="1" applyAlignment="1">
      <alignment horizontal="left" vertical="top"/>
    </xf>
    <xf numFmtId="0" fontId="13" fillId="2" borderId="25" xfId="93" applyFont="1" applyFill="1" applyBorder="1" applyAlignment="1">
      <alignment horizontal="center" vertical="center"/>
    </xf>
    <xf numFmtId="0" fontId="13" fillId="2" borderId="16" xfId="93" applyFont="1" applyFill="1" applyBorder="1" applyAlignment="1">
      <alignment horizontal="center" vertical="center"/>
    </xf>
    <xf numFmtId="0" fontId="13" fillId="2" borderId="26" xfId="93" applyFont="1" applyFill="1" applyBorder="1" applyAlignment="1">
      <alignment horizontal="center" vertical="center"/>
    </xf>
    <xf numFmtId="0" fontId="49" fillId="2" borderId="25" xfId="93" applyFont="1" applyFill="1" applyBorder="1" applyAlignment="1">
      <alignment horizontal="center" vertical="center"/>
    </xf>
    <xf numFmtId="0" fontId="49" fillId="2" borderId="16" xfId="93" applyFont="1" applyFill="1" applyBorder="1" applyAlignment="1">
      <alignment horizontal="center" vertical="center"/>
    </xf>
    <xf numFmtId="0" fontId="49" fillId="2" borderId="26" xfId="93" applyFont="1" applyFill="1" applyBorder="1" applyAlignment="1">
      <alignment horizontal="center" vertical="center"/>
    </xf>
    <xf numFmtId="0" fontId="13" fillId="2" borderId="12" xfId="93" applyFont="1" applyFill="1" applyBorder="1" applyAlignment="1">
      <alignment horizontal="center" vertical="center"/>
    </xf>
    <xf numFmtId="0" fontId="13" fillId="2" borderId="23" xfId="93" applyFont="1" applyFill="1" applyBorder="1" applyAlignment="1">
      <alignment horizontal="center" vertical="center"/>
    </xf>
    <xf numFmtId="0" fontId="13" fillId="2" borderId="5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7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11" fillId="2" borderId="14" xfId="93" applyFont="1" applyFill="1" applyBorder="1" applyAlignment="1">
      <alignment horizontal="center" vertical="center"/>
    </xf>
  </cellXfs>
  <cellStyles count="148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0 2" xfId="145"/>
    <cellStyle name="Normal 11" xfId="143"/>
    <cellStyle name="Normal 2" xfId="3"/>
    <cellStyle name="Normal 2 2" xfId="8"/>
    <cellStyle name="Normal 2 2 2" xfId="93"/>
    <cellStyle name="Normal 2 3" xfId="88"/>
    <cellStyle name="Normal 2 3 2" xfId="146"/>
    <cellStyle name="Normal 2 4" xfId="147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FFFF99"/>
      <color rgb="FFFF33CC"/>
      <color rgb="FFCCECFF"/>
      <color rgb="FFFF99CC"/>
      <color rgb="FF99CCFF"/>
      <color rgb="FFFFCCFF"/>
      <color rgb="FFC0C0C0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&amp;ILW%20Deep%20Repository%20(PMMM%20Study)\Cost%20Estimate\Final%20Est%20Report\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orking%20spreadsheet\20020513_T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  <sheetName val="Rates"/>
    </sheetNames>
    <sheetDataSet>
      <sheetData sheetId="0">
        <row r="23">
          <cell r="K23" t="str">
            <v>Kk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  <sheetName val="Bal-sum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/>
          <cell r="G38"/>
          <cell r="H38"/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/>
          <cell r="G39"/>
          <cell r="H39"/>
          <cell r="I39">
            <v>31</v>
          </cell>
          <cell r="J39"/>
          <cell r="K39"/>
          <cell r="L39"/>
          <cell r="M39"/>
          <cell r="N39"/>
          <cell r="O39"/>
          <cell r="P39"/>
          <cell r="Q39"/>
        </row>
        <row r="40">
          <cell r="D40" t="str">
            <v>Total Purchases</v>
          </cell>
          <cell r="F40"/>
          <cell r="G40"/>
          <cell r="H40"/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/>
          <cell r="G42"/>
          <cell r="H42"/>
          <cell r="I42"/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/>
          <cell r="G44"/>
          <cell r="H44"/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/>
          <cell r="G45"/>
          <cell r="H45"/>
          <cell r="I45">
            <v>5724.088914374538</v>
          </cell>
          <cell r="J45"/>
          <cell r="K45"/>
          <cell r="L45"/>
          <cell r="M45"/>
          <cell r="N45"/>
          <cell r="O45"/>
          <cell r="P45"/>
          <cell r="Q45"/>
        </row>
        <row r="46">
          <cell r="D46" t="str">
            <v>Total Purchases</v>
          </cell>
          <cell r="F46"/>
          <cell r="G46"/>
          <cell r="H46"/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/>
          <cell r="G48"/>
          <cell r="H48"/>
          <cell r="I48"/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  <sheetName val="Atikokan"/>
      <sheetName val="HTO Long Term Planning"/>
      <sheetName val="CHPG"/>
      <sheetName val="HT Project Execution"/>
      <sheetName val="CO(no HT Proj Exec)"/>
      <sheetName val="Lambton"/>
      <sheetName val="Lennox"/>
      <sheetName val="Nanticoke"/>
      <sheetName val="NAPG"/>
      <sheetName val="NEPG"/>
      <sheetName val="NWPG"/>
      <sheetName val="OSPG"/>
      <sheetName val="Saunders GS"/>
      <sheetName val="Thermal Plants (Allocated)"/>
      <sheetName val="Thunder Bay"/>
      <sheetName val="Refurb Proj Phase 1"/>
      <sheetName val="File4Web"/>
      <sheetName val="CopyEnergy"/>
      <sheetName val="Sheet3"/>
      <sheetName val="Codes"/>
      <sheetName val="Rates"/>
    </sheetNames>
    <sheetDataSet>
      <sheetData sheetId="0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  <sheetName val="Sheet2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  <sheetName val="GenCostBudDetail"/>
      <sheetName val="CMSC"/>
      <sheetName val="GCG"/>
      <sheetName val="HESA"/>
      <sheetName val="OEFC"/>
      <sheetName val="Production"/>
      <sheetName val="RegHydro_Pivot"/>
      <sheetName val="Ancillary"/>
      <sheetName val="Mar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2">
          <cell r="B2" t="str">
            <v>dcm-07-FRP-final</v>
          </cell>
        </row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>
        <row r="2">
          <cell r="B2" t="str">
            <v>ufs-07-FRP-final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  <sheetName val="Dropdown Lists"/>
      <sheetName val="CHPG"/>
      <sheetName val="HD Capital List 2012"/>
      <sheetName val="HD OM&amp;A List 2012"/>
      <sheetName val="Hydro Development"/>
      <sheetName val="CO(no HD)"/>
      <sheetName val="Nia"/>
      <sheetName val="NEPG"/>
      <sheetName val="NWPG"/>
      <sheetName val="OSPG"/>
      <sheetName val="Saunders no support"/>
      <sheetName val="99 Budget -John Arciuc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VMONTH"/>
      <sheetName val="RIVMONTH.XLS"/>
      <sheetName val="2007 Spills Summary(draft)"/>
      <sheetName val="x1"/>
      <sheetName val="Financial Summary"/>
      <sheetName val="2016 ProvExpFcst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  <sheetName val="NPPT RC"/>
      <sheetName val="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/>
          <cell r="J8">
            <v>35.1145</v>
          </cell>
          <cell r="K8">
            <v>62697.599999999999</v>
          </cell>
          <cell r="L8">
            <v>11042.85</v>
          </cell>
          <cell r="M8"/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>
            <v>0</v>
          </cell>
          <cell r="L10">
            <v>0</v>
          </cell>
          <cell r="M10"/>
          <cell r="N10"/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>
            <v>0</v>
          </cell>
          <cell r="L11">
            <v>0</v>
          </cell>
          <cell r="M11"/>
          <cell r="N11"/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/>
          <cell r="K12">
            <v>46302</v>
          </cell>
          <cell r="L12">
            <v>23927</v>
          </cell>
          <cell r="M12">
            <v>23.927</v>
          </cell>
          <cell r="N12"/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>
            <v>0</v>
          </cell>
          <cell r="L17">
            <v>0</v>
          </cell>
          <cell r="M17"/>
          <cell r="N17"/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>
            <v>0</v>
          </cell>
          <cell r="L19">
            <v>0</v>
          </cell>
          <cell r="M19"/>
          <cell r="N19"/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/>
          <cell r="J20"/>
          <cell r="K20">
            <v>0</v>
          </cell>
          <cell r="L20">
            <v>0</v>
          </cell>
          <cell r="M20"/>
          <cell r="N20"/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/>
          <cell r="K21">
            <v>26432</v>
          </cell>
          <cell r="L21">
            <v>2957.3160000000025</v>
          </cell>
          <cell r="M21">
            <v>5.3769381818181863</v>
          </cell>
          <cell r="N21"/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  <sheetName val="OPGET_Accrual"/>
      <sheetName val="Static Data"/>
      <sheetName val="MPLDec31"/>
    </sheetNames>
    <sheetDataSet>
      <sheetData sheetId="0">
        <row r="12">
          <cell r="B12" t="str">
            <v>EP Support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  <sheetName val="Project Listing"/>
      <sheetName val="IMO_Prelim_Invoice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BPC Management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U$"/>
      <sheetName val="Summary C$"/>
      <sheetName val="Generation"/>
      <sheetName val="PRB R2vsR1"/>
      <sheetName val="Trading"/>
      <sheetName val="ONPA Rebate"/>
      <sheetName val="USI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2"/>
  <sheetViews>
    <sheetView showFormulas="1" showGridLines="0" zoomScale="75" zoomScaleNormal="75" workbookViewId="0">
      <selection activeCell="B19" sqref="B19"/>
    </sheetView>
  </sheetViews>
  <sheetFormatPr defaultColWidth="0" defaultRowHeight="12.75" zeroHeight="1"/>
  <cols>
    <col min="1" max="1" width="10.7109375" style="137" customWidth="1"/>
    <col min="2" max="2" width="42.5703125" style="137" bestFit="1" customWidth="1"/>
    <col min="3" max="14" width="10.7109375" style="137" customWidth="1"/>
    <col min="15" max="16384" width="9.140625" style="137" hidden="1"/>
  </cols>
  <sheetData>
    <row r="1" spans="1:14" ht="1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546" t="s">
        <v>233</v>
      </c>
      <c r="N1" s="139"/>
    </row>
    <row r="2" spans="1:14" ht="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46" t="s">
        <v>178</v>
      </c>
      <c r="N2" s="139"/>
    </row>
    <row r="3" spans="1:14" ht="1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654" t="s">
        <v>234</v>
      </c>
      <c r="M3" s="654"/>
      <c r="N3" s="139"/>
    </row>
    <row r="4" spans="1:14" ht="1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547" t="s">
        <v>235</v>
      </c>
      <c r="N4" s="139"/>
    </row>
    <row r="5" spans="1:14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139"/>
    </row>
    <row r="6" spans="1:14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  <c r="N6" s="139"/>
    </row>
    <row r="7" spans="1:14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  <c r="N7" s="139"/>
    </row>
    <row r="8" spans="1:14">
      <c r="A8" s="138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0"/>
      <c r="N8" s="139"/>
    </row>
    <row r="9" spans="1:14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  <c r="N9" s="139"/>
    </row>
    <row r="10" spans="1:14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  <c r="N10" s="139"/>
    </row>
    <row r="11" spans="1:14">
      <c r="A11" s="138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  <c r="N11" s="139"/>
    </row>
    <row r="12" spans="1:14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0"/>
      <c r="N12" s="139"/>
    </row>
    <row r="13" spans="1:14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139"/>
    </row>
    <row r="14" spans="1:14">
      <c r="A14" s="13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40"/>
      <c r="N14" s="139"/>
    </row>
    <row r="15" spans="1:14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  <c r="N15" s="139"/>
    </row>
    <row r="16" spans="1:14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/>
      <c r="N16" s="139"/>
    </row>
    <row r="17" spans="1:14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  <c r="N17" s="139"/>
    </row>
    <row r="18" spans="1:14" ht="25.5">
      <c r="A18" s="138"/>
      <c r="B18" s="226" t="s">
        <v>248</v>
      </c>
      <c r="C18" s="226"/>
      <c r="D18" s="226"/>
      <c r="E18" s="226"/>
      <c r="F18" s="226"/>
      <c r="G18" s="226"/>
      <c r="H18" s="226"/>
      <c r="I18" s="139"/>
      <c r="J18" s="139"/>
      <c r="K18" s="139"/>
      <c r="L18" s="139"/>
      <c r="M18" s="140"/>
      <c r="N18" s="139"/>
    </row>
    <row r="19" spans="1:14" ht="20.25">
      <c r="A19" s="138"/>
      <c r="B19" s="26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40"/>
      <c r="N19" s="139"/>
    </row>
    <row r="20" spans="1:14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40"/>
      <c r="N20" s="139"/>
    </row>
    <row r="21" spans="1:14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40"/>
      <c r="N21" s="139"/>
    </row>
    <row r="22" spans="1:14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40"/>
      <c r="N22" s="139"/>
    </row>
    <row r="23" spans="1:14" ht="35.25">
      <c r="A23" s="138"/>
      <c r="B23" s="141" t="s">
        <v>178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40"/>
      <c r="N23" s="139"/>
    </row>
    <row r="24" spans="1:14" ht="35.25">
      <c r="A24" s="138"/>
      <c r="B24" s="653" t="s">
        <v>232</v>
      </c>
      <c r="C24" s="653"/>
      <c r="D24" s="139"/>
      <c r="E24" s="139"/>
      <c r="F24" s="139"/>
      <c r="G24" s="139"/>
      <c r="H24" s="139"/>
      <c r="I24" s="139"/>
      <c r="J24" s="139"/>
      <c r="K24" s="139"/>
      <c r="L24" s="139"/>
      <c r="M24" s="140"/>
      <c r="N24" s="139"/>
    </row>
    <row r="25" spans="1:14" ht="33.75">
      <c r="A25" s="138"/>
      <c r="B25" s="142" t="s">
        <v>117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40"/>
      <c r="N25" s="139"/>
    </row>
    <row r="26" spans="1:14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40"/>
      <c r="N26" s="139"/>
    </row>
    <row r="27" spans="1:14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40"/>
      <c r="N27" s="139"/>
    </row>
    <row r="28" spans="1:14" ht="25.5">
      <c r="A28" s="138"/>
      <c r="B28" s="143" t="s">
        <v>48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40"/>
      <c r="N28" s="139"/>
    </row>
    <row r="29" spans="1:14" ht="25.5">
      <c r="A29" s="138"/>
      <c r="B29" s="144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40"/>
      <c r="N29" s="139"/>
    </row>
    <row r="30" spans="1:14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40"/>
      <c r="N30" s="139"/>
    </row>
    <row r="31" spans="1:14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40"/>
      <c r="N31" s="139"/>
    </row>
    <row r="32" spans="1:14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40"/>
      <c r="N32" s="139"/>
    </row>
    <row r="33" spans="1:14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40"/>
      <c r="N33" s="139"/>
    </row>
    <row r="34" spans="1:14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40"/>
      <c r="N34" s="139"/>
    </row>
    <row r="35" spans="1:14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/>
      <c r="N35" s="139"/>
    </row>
    <row r="36" spans="1:14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40"/>
      <c r="N36" s="139"/>
    </row>
    <row r="37" spans="1:14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40"/>
      <c r="N37" s="139"/>
    </row>
    <row r="38" spans="1:14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40"/>
      <c r="N38" s="139"/>
    </row>
    <row r="39" spans="1:14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40"/>
      <c r="N39" s="139"/>
    </row>
    <row r="40" spans="1:14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40"/>
      <c r="N40" s="139"/>
    </row>
    <row r="41" spans="1:14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40"/>
      <c r="N41" s="139"/>
    </row>
    <row r="42" spans="1:14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  <c r="N42" s="139"/>
    </row>
    <row r="43" spans="1:14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40"/>
      <c r="N43" s="139"/>
    </row>
    <row r="44" spans="1:14">
      <c r="A44" s="138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40"/>
      <c r="N44" s="139"/>
    </row>
    <row r="45" spans="1:14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40"/>
      <c r="N45" s="139"/>
    </row>
    <row r="46" spans="1:14">
      <c r="A46" s="138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40"/>
      <c r="N46" s="139"/>
    </row>
    <row r="47" spans="1:14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40"/>
      <c r="N47" s="139"/>
    </row>
    <row r="48" spans="1:14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40"/>
      <c r="N48" s="139"/>
    </row>
    <row r="49" spans="1:13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40"/>
    </row>
    <row r="50" spans="1:13">
      <c r="A50" s="138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40"/>
    </row>
    <row r="51" spans="1:13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</row>
    <row r="52" spans="1:13"/>
  </sheetData>
  <mergeCells count="2">
    <mergeCell ref="B24:C24"/>
    <mergeCell ref="L3:M3"/>
  </mergeCells>
  <pageMargins left="1" right="1" top="1" bottom="1" header="0.5" footer="0.5"/>
  <pageSetup paperSize="17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6"/>
  <sheetViews>
    <sheetView showGridLines="0" zoomScale="75" zoomScaleNormal="75" workbookViewId="0">
      <selection activeCell="B2" sqref="B2:M2"/>
    </sheetView>
  </sheetViews>
  <sheetFormatPr defaultColWidth="0" defaultRowHeight="12.75" customHeight="1" zeroHeight="1"/>
  <cols>
    <col min="1" max="14" width="10.7109375" style="139" customWidth="1"/>
    <col min="15" max="16384" width="9.140625" style="139" hidden="1"/>
  </cols>
  <sheetData>
    <row r="1" spans="1:13" s="137" customFormat="1" ht="6.95" customHeight="1">
      <c r="A1" s="148" t="s">
        <v>116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3" s="137" customFormat="1" ht="23.1" customHeight="1">
      <c r="A2" s="138"/>
      <c r="B2" s="655" t="s">
        <v>48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6"/>
    </row>
    <row r="3" spans="1:13" s="137" customFormat="1" ht="23.1" customHeigh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s="137" customFormat="1" ht="23.1" customHeight="1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 s="137" customFormat="1" ht="23.1" customHeight="1">
      <c r="A5" s="138"/>
      <c r="B5" s="655" t="s">
        <v>179</v>
      </c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6"/>
    </row>
    <row r="6" spans="1:13" s="137" customFormat="1" ht="23.1" customHeight="1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1:13" s="137" customFormat="1" ht="23.1" customHeight="1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s="137" customFormat="1" ht="23.1" customHeight="1">
      <c r="A8" s="138"/>
      <c r="B8" s="657" t="s">
        <v>49</v>
      </c>
      <c r="C8" s="657"/>
      <c r="D8" s="657"/>
      <c r="E8" s="657"/>
      <c r="F8" s="657"/>
      <c r="G8" s="657"/>
      <c r="H8" s="657"/>
      <c r="I8" s="657"/>
      <c r="J8" s="657"/>
      <c r="K8" s="657"/>
      <c r="L8" s="657"/>
      <c r="M8" s="658"/>
    </row>
    <row r="9" spans="1:13" s="137" customFormat="1" ht="23.1" customHeight="1">
      <c r="A9" s="138"/>
      <c r="B9" s="154" t="s">
        <v>22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</row>
    <row r="10" spans="1:13" s="137" customFormat="1" ht="23.1" customHeight="1">
      <c r="A10" s="138"/>
      <c r="B10" s="154" t="s">
        <v>3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3" s="137" customFormat="1" ht="23.1" customHeight="1">
      <c r="A11" s="138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</row>
    <row r="12" spans="1:13" s="137" customFormat="1" ht="23.1" customHeight="1">
      <c r="A12" s="138"/>
      <c r="B12" s="155">
        <v>1</v>
      </c>
      <c r="C12" s="135" t="s">
        <v>115</v>
      </c>
      <c r="D12" s="155"/>
      <c r="E12" s="155"/>
      <c r="F12" s="155"/>
      <c r="G12" s="155"/>
      <c r="H12" s="155"/>
      <c r="I12" s="155"/>
      <c r="J12" s="139"/>
      <c r="K12" s="139"/>
      <c r="L12" s="139"/>
      <c r="M12" s="140"/>
    </row>
    <row r="13" spans="1:13" s="137" customFormat="1" ht="23.1" customHeight="1">
      <c r="A13" s="138"/>
      <c r="B13" s="156"/>
      <c r="C13" s="155"/>
      <c r="D13" s="155"/>
      <c r="E13" s="155"/>
      <c r="F13" s="155"/>
      <c r="G13" s="155"/>
      <c r="H13" s="155"/>
      <c r="I13" s="155"/>
      <c r="J13" s="139"/>
      <c r="K13" s="139"/>
      <c r="L13" s="139"/>
      <c r="M13" s="140"/>
    </row>
    <row r="14" spans="1:13" s="137" customFormat="1" ht="23.1" customHeight="1">
      <c r="A14" s="138"/>
      <c r="B14" s="155">
        <v>2</v>
      </c>
      <c r="C14" s="135" t="s">
        <v>49</v>
      </c>
      <c r="D14" s="155"/>
      <c r="E14" s="155"/>
      <c r="F14" s="155"/>
      <c r="G14" s="155"/>
      <c r="H14" s="155"/>
      <c r="I14" s="155"/>
      <c r="J14" s="139"/>
      <c r="K14" s="139"/>
      <c r="L14" s="139"/>
      <c r="M14" s="140"/>
    </row>
    <row r="15" spans="1:13" s="137" customFormat="1" ht="23.1" customHeight="1">
      <c r="A15" s="138"/>
      <c r="B15" s="156"/>
      <c r="C15" s="155"/>
      <c r="D15" s="155"/>
      <c r="E15" s="155"/>
      <c r="F15" s="155"/>
      <c r="G15" s="155"/>
      <c r="H15" s="155"/>
      <c r="I15" s="155"/>
      <c r="J15" s="139"/>
      <c r="K15" s="139"/>
      <c r="L15" s="139"/>
      <c r="M15" s="140"/>
    </row>
    <row r="16" spans="1:13" s="137" customFormat="1" ht="23.1" customHeight="1">
      <c r="A16" s="138"/>
      <c r="B16" s="155">
        <v>3</v>
      </c>
      <c r="C16" s="135" t="s">
        <v>50</v>
      </c>
      <c r="D16" s="155"/>
      <c r="E16" s="155"/>
      <c r="F16" s="155"/>
      <c r="G16" s="155"/>
      <c r="H16" s="155"/>
      <c r="I16" s="155"/>
      <c r="J16" s="139"/>
      <c r="K16" s="139"/>
      <c r="L16" s="139"/>
      <c r="M16" s="140"/>
    </row>
    <row r="17" spans="1:13" s="137" customFormat="1" ht="23.1" customHeight="1">
      <c r="A17" s="138"/>
      <c r="B17" s="155"/>
      <c r="C17" s="155"/>
      <c r="D17" s="155"/>
      <c r="E17" s="155"/>
      <c r="F17" s="155"/>
      <c r="G17" s="155"/>
      <c r="H17" s="155"/>
      <c r="I17" s="155"/>
      <c r="J17" s="139"/>
      <c r="K17" s="139"/>
      <c r="L17" s="139"/>
      <c r="M17" s="140"/>
    </row>
    <row r="18" spans="1:13" s="137" customFormat="1" ht="23.1" customHeight="1">
      <c r="A18" s="138"/>
      <c r="B18" s="155">
        <v>4</v>
      </c>
      <c r="C18" s="135" t="s">
        <v>110</v>
      </c>
      <c r="D18" s="155"/>
      <c r="E18" s="155"/>
      <c r="F18" s="155"/>
      <c r="G18" s="155"/>
      <c r="H18" s="155"/>
      <c r="I18" s="155"/>
      <c r="J18" s="139"/>
      <c r="K18" s="139"/>
      <c r="L18" s="139"/>
      <c r="M18" s="140"/>
    </row>
    <row r="19" spans="1:13" s="137" customFormat="1" ht="23.1" customHeight="1">
      <c r="A19" s="138"/>
      <c r="B19" s="155"/>
      <c r="C19" s="155"/>
      <c r="D19" s="155"/>
      <c r="E19" s="155"/>
      <c r="F19" s="155"/>
      <c r="G19" s="155"/>
      <c r="H19" s="155"/>
      <c r="I19" s="155"/>
      <c r="J19" s="139"/>
      <c r="K19" s="139"/>
      <c r="L19" s="139"/>
      <c r="M19" s="140"/>
    </row>
    <row r="20" spans="1:13" s="137" customFormat="1" ht="23.1" customHeight="1">
      <c r="A20" s="138"/>
      <c r="B20" s="155">
        <v>5</v>
      </c>
      <c r="C20" s="135" t="s">
        <v>98</v>
      </c>
      <c r="D20" s="155"/>
      <c r="E20" s="155"/>
      <c r="F20" s="155"/>
      <c r="G20" s="155"/>
      <c r="H20" s="155"/>
      <c r="I20" s="155"/>
      <c r="J20" s="139"/>
      <c r="K20" s="139"/>
      <c r="L20" s="139"/>
      <c r="M20" s="140"/>
    </row>
    <row r="21" spans="1:13" s="137" customFormat="1" ht="23.1" customHeight="1">
      <c r="A21" s="138"/>
      <c r="B21" s="155"/>
      <c r="C21" s="155"/>
      <c r="D21" s="155"/>
      <c r="E21" s="155"/>
      <c r="F21" s="155"/>
      <c r="G21" s="155"/>
      <c r="H21" s="155"/>
      <c r="I21" s="155"/>
      <c r="J21" s="139"/>
      <c r="K21" s="139"/>
      <c r="L21" s="139"/>
      <c r="M21" s="140"/>
    </row>
    <row r="22" spans="1:13" s="137" customFormat="1" ht="23.1" customHeight="1">
      <c r="A22" s="138"/>
      <c r="B22" s="155">
        <v>6</v>
      </c>
      <c r="C22" s="135" t="s">
        <v>87</v>
      </c>
      <c r="D22" s="155"/>
      <c r="E22" s="155"/>
      <c r="F22" s="155"/>
      <c r="G22" s="155"/>
      <c r="H22" s="155"/>
      <c r="I22" s="155"/>
      <c r="J22" s="139"/>
      <c r="K22" s="139"/>
      <c r="L22" s="139"/>
      <c r="M22" s="140"/>
    </row>
    <row r="23" spans="1:13" s="137" customFormat="1" ht="23.1" customHeight="1">
      <c r="A23" s="138"/>
      <c r="B23" s="155"/>
      <c r="C23" s="155"/>
      <c r="D23" s="155"/>
      <c r="E23" s="155"/>
      <c r="F23" s="155"/>
      <c r="G23" s="155"/>
      <c r="H23" s="155"/>
      <c r="I23" s="155"/>
      <c r="J23" s="139"/>
      <c r="K23" s="139"/>
      <c r="L23" s="139"/>
      <c r="M23" s="140"/>
    </row>
    <row r="24" spans="1:13" s="137" customFormat="1" ht="23.1" customHeight="1">
      <c r="A24" s="138"/>
      <c r="B24" s="155">
        <v>7</v>
      </c>
      <c r="C24" s="135" t="s">
        <v>17</v>
      </c>
      <c r="D24" s="155"/>
      <c r="E24" s="155"/>
      <c r="F24" s="155"/>
      <c r="G24" s="155"/>
      <c r="H24" s="155"/>
      <c r="I24" s="155"/>
      <c r="J24" s="139"/>
      <c r="K24" s="139"/>
      <c r="L24" s="139"/>
      <c r="M24" s="140"/>
    </row>
    <row r="25" spans="1:13" s="137" customFormat="1" ht="23.1" customHeight="1">
      <c r="A25" s="138"/>
      <c r="B25" s="155"/>
      <c r="C25" s="155"/>
      <c r="D25" s="155"/>
      <c r="E25" s="155"/>
      <c r="F25" s="155"/>
      <c r="G25" s="155"/>
      <c r="H25" s="155"/>
      <c r="I25" s="155"/>
      <c r="J25" s="139"/>
      <c r="K25" s="139"/>
      <c r="L25" s="139"/>
      <c r="M25" s="140"/>
    </row>
    <row r="26" spans="1:13" s="137" customFormat="1" ht="23.1" customHeight="1">
      <c r="A26" s="138"/>
      <c r="B26" s="155">
        <v>8</v>
      </c>
      <c r="C26" s="135" t="s">
        <v>106</v>
      </c>
      <c r="D26" s="155"/>
      <c r="E26" s="155"/>
      <c r="F26" s="155"/>
      <c r="G26" s="155"/>
      <c r="H26" s="155"/>
      <c r="I26" s="155"/>
      <c r="J26" s="139"/>
      <c r="K26" s="139"/>
      <c r="L26" s="139"/>
      <c r="M26" s="140"/>
    </row>
    <row r="27" spans="1:13" s="137" customFormat="1" ht="23.1" customHeight="1">
      <c r="A27" s="138"/>
      <c r="B27" s="155"/>
      <c r="C27" s="156"/>
      <c r="D27" s="157"/>
      <c r="E27" s="139"/>
      <c r="F27" s="139"/>
      <c r="G27" s="139"/>
      <c r="H27" s="139"/>
      <c r="I27" s="139"/>
      <c r="J27" s="139"/>
      <c r="K27" s="139"/>
      <c r="L27" s="139"/>
      <c r="M27" s="140"/>
    </row>
    <row r="28" spans="1:13" s="137" customFormat="1" ht="23.1" customHeight="1">
      <c r="A28" s="138"/>
      <c r="B28" s="155">
        <v>9</v>
      </c>
      <c r="C28" s="135" t="s">
        <v>93</v>
      </c>
      <c r="D28" s="157"/>
      <c r="E28" s="139"/>
      <c r="F28" s="139"/>
      <c r="G28" s="139"/>
      <c r="H28" s="139"/>
      <c r="I28" s="139"/>
      <c r="J28" s="139"/>
      <c r="K28" s="139"/>
      <c r="L28" s="139"/>
      <c r="M28" s="140"/>
    </row>
    <row r="29" spans="1:13" s="137" customFormat="1" ht="23.1" customHeight="1">
      <c r="A29" s="138"/>
      <c r="B29" s="155"/>
      <c r="C29" s="156"/>
      <c r="D29" s="157"/>
      <c r="E29" s="139"/>
      <c r="F29" s="139"/>
      <c r="G29" s="139"/>
      <c r="H29" s="139"/>
      <c r="I29" s="139"/>
      <c r="J29" s="139"/>
      <c r="K29" s="139"/>
      <c r="L29" s="139"/>
      <c r="M29" s="140"/>
    </row>
    <row r="30" spans="1:13" s="137" customFormat="1" ht="23.1" customHeight="1">
      <c r="A30" s="138"/>
      <c r="B30" s="155">
        <v>10</v>
      </c>
      <c r="C30" s="135" t="s">
        <v>91</v>
      </c>
      <c r="D30" s="157"/>
      <c r="E30" s="139"/>
      <c r="F30" s="139"/>
      <c r="G30" s="139"/>
      <c r="H30" s="139"/>
      <c r="I30" s="139"/>
      <c r="J30" s="139"/>
      <c r="K30" s="139"/>
      <c r="L30" s="139"/>
      <c r="M30" s="140"/>
    </row>
    <row r="31" spans="1:13" s="137" customFormat="1" ht="23.1" customHeight="1">
      <c r="A31" s="138"/>
      <c r="B31" s="155"/>
      <c r="C31" s="135"/>
      <c r="D31" s="157"/>
      <c r="E31" s="139"/>
      <c r="F31" s="139"/>
      <c r="G31" s="139"/>
      <c r="H31" s="139"/>
      <c r="I31" s="139"/>
      <c r="J31" s="139"/>
      <c r="K31" s="139"/>
      <c r="L31" s="139"/>
      <c r="M31" s="140"/>
    </row>
    <row r="32" spans="1:13" s="137" customFormat="1" ht="23.1" customHeight="1">
      <c r="A32" s="138"/>
      <c r="B32" s="155">
        <v>11</v>
      </c>
      <c r="C32" s="135" t="s">
        <v>205</v>
      </c>
      <c r="D32" s="157"/>
      <c r="E32" s="139"/>
      <c r="F32" s="139"/>
      <c r="G32" s="139"/>
      <c r="H32" s="139"/>
      <c r="I32" s="139"/>
      <c r="J32" s="139"/>
      <c r="K32" s="139"/>
      <c r="L32" s="139"/>
      <c r="M32" s="140"/>
    </row>
    <row r="33" spans="1:13" s="137" customFormat="1" ht="23.1" customHeight="1">
      <c r="A33" s="145"/>
      <c r="B33" s="158"/>
      <c r="C33" s="136"/>
      <c r="D33" s="159"/>
      <c r="E33" s="146"/>
      <c r="F33" s="146"/>
      <c r="G33" s="146"/>
      <c r="H33" s="146"/>
      <c r="I33" s="146"/>
      <c r="J33" s="146"/>
      <c r="K33" s="146"/>
      <c r="L33" s="146"/>
      <c r="M33" s="147"/>
    </row>
    <row r="34" spans="1:13" ht="23.1" customHeight="1">
      <c r="B34" s="144"/>
    </row>
    <row r="35" spans="1:13" ht="23.1" hidden="1" customHeight="1">
      <c r="B35" s="160"/>
    </row>
    <row r="36" spans="1:13" hidden="1"/>
    <row r="37" spans="1:13" hidden="1"/>
    <row r="38" spans="1:13" hidden="1"/>
    <row r="39" spans="1:13" hidden="1"/>
    <row r="40" spans="1:13" hidden="1"/>
    <row r="41" spans="1:13" hidden="1"/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t="12.75" hidden="1" customHeight="1"/>
    <row r="56" ht="12.75" customHeight="1"/>
  </sheetData>
  <mergeCells count="3">
    <mergeCell ref="B2:M2"/>
    <mergeCell ref="B5:M5"/>
    <mergeCell ref="B8:M8"/>
  </mergeCells>
  <hyperlinks>
    <hyperlink ref="C12" location="'1. Cover'!A1" display="Cover Page"/>
    <hyperlink ref="C14" location="'2. TOC'!A1" display="Table of Contents"/>
    <hyperlink ref="C16" location="'3. Legend'!A1" display="Legend / Colour Scheme"/>
    <hyperlink ref="C18" location="'4. OEB_Adjustment_Input_Sheet'!A1" display="OEB Adjustment Input Sheet"/>
    <hyperlink ref="C20" location="'5. Rate_Base_&amp;_Cost_of_Capital'!A1" display="Rate Base and Cost of Capital"/>
    <hyperlink ref="C22" location="'6. Taxes'!A1" display="Regulatory Income Taxes"/>
    <hyperlink ref="C24" location="'7. Rev_Req'!A1" display="Revenue Requirement"/>
    <hyperlink ref="C26" location="'8. Revenue_Def_Suff'!A1" display="Revenue Requiremenmt Deficiency / Sufficiency"/>
    <hyperlink ref="C28" location="'9. Payment_Amounts'!A1" display="Requested Payment Amounts"/>
    <hyperlink ref="C30" location="'10. Deferral_Variance_&amp;_Riders'!A1" display="Recovery of Deferral and Variance Accounts and Riders"/>
    <hyperlink ref="C32" location="'11. Impact'!A1" display="'11. Impact'!A1"/>
  </hyperlinks>
  <pageMargins left="1" right="1" top="1" bottom="1" header="0.5" footer="0.5"/>
  <pageSetup paperSize="17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53"/>
  <sheetViews>
    <sheetView showGridLines="0" zoomScale="75" zoomScaleNormal="75" workbookViewId="0">
      <selection activeCell="G34" sqref="G34"/>
    </sheetView>
  </sheetViews>
  <sheetFormatPr defaultColWidth="0" defaultRowHeight="12.75" zeroHeight="1"/>
  <cols>
    <col min="1" max="14" width="10.7109375" style="47" customWidth="1"/>
    <col min="15" max="31" width="0" style="47" hidden="1" customWidth="1"/>
    <col min="32" max="16384" width="9.140625" style="47" hidden="1"/>
  </cols>
  <sheetData>
    <row r="1" spans="1:13">
      <c r="A1" s="16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3" ht="26.25">
      <c r="A2" s="46"/>
      <c r="B2" s="661" t="s">
        <v>48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2"/>
    </row>
    <row r="3" spans="1:13">
      <c r="A3" s="46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>
      <c r="A4" s="4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3" ht="26.25">
      <c r="A5" s="46"/>
      <c r="B5" s="661" t="s">
        <v>179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2"/>
    </row>
    <row r="6" spans="1:13">
      <c r="A6" s="46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3">
      <c r="A7" s="46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1:13" ht="25.5">
      <c r="A8" s="46"/>
      <c r="B8" s="663" t="s">
        <v>50</v>
      </c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4"/>
    </row>
    <row r="9" spans="1:13" ht="25.5">
      <c r="A9" s="46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2"/>
    </row>
    <row r="10" spans="1:13" ht="25.5">
      <c r="A10" s="46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2"/>
    </row>
    <row r="11" spans="1:13">
      <c r="A11" s="46"/>
      <c r="M11" s="48"/>
    </row>
    <row r="12" spans="1:13">
      <c r="A12" s="46"/>
      <c r="M12" s="48"/>
    </row>
    <row r="13" spans="1:13">
      <c r="A13" s="46"/>
      <c r="M13" s="48"/>
    </row>
    <row r="14" spans="1:13" ht="18">
      <c r="A14" s="46"/>
      <c r="B14" s="86"/>
      <c r="C14" s="86"/>
      <c r="M14" s="48"/>
    </row>
    <row r="15" spans="1:13" ht="18" customHeight="1">
      <c r="A15" s="46"/>
      <c r="B15" s="87"/>
      <c r="C15" s="659" t="s">
        <v>126</v>
      </c>
      <c r="D15" s="659"/>
      <c r="E15" s="659"/>
      <c r="F15" s="659"/>
      <c r="G15" s="659"/>
      <c r="H15" s="659"/>
      <c r="I15" s="659"/>
      <c r="J15" s="659"/>
      <c r="K15" s="659"/>
      <c r="L15" s="659"/>
      <c r="M15" s="660"/>
    </row>
    <row r="16" spans="1:13" ht="18" customHeight="1">
      <c r="A16" s="46"/>
      <c r="B16" s="87"/>
      <c r="C16" s="659"/>
      <c r="D16" s="659"/>
      <c r="E16" s="659"/>
      <c r="F16" s="659"/>
      <c r="G16" s="659"/>
      <c r="H16" s="659"/>
      <c r="I16" s="659"/>
      <c r="J16" s="659"/>
      <c r="K16" s="659"/>
      <c r="L16" s="659"/>
      <c r="M16" s="660"/>
    </row>
    <row r="17" spans="1:13" ht="18" customHeight="1">
      <c r="A17" s="46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20"/>
    </row>
    <row r="18" spans="1:13" ht="18" customHeight="1">
      <c r="A18" s="46"/>
      <c r="B18" s="133"/>
      <c r="C18" s="659" t="s">
        <v>127</v>
      </c>
      <c r="D18" s="659"/>
      <c r="E18" s="659"/>
      <c r="F18" s="659"/>
      <c r="G18" s="659"/>
      <c r="H18" s="659"/>
      <c r="I18" s="659"/>
      <c r="J18" s="659"/>
      <c r="K18" s="659"/>
      <c r="L18" s="659"/>
      <c r="M18" s="660"/>
    </row>
    <row r="19" spans="1:13" ht="18">
      <c r="A19" s="46"/>
      <c r="B19" s="133"/>
      <c r="C19" s="659"/>
      <c r="D19" s="659"/>
      <c r="E19" s="659"/>
      <c r="F19" s="659"/>
      <c r="G19" s="659"/>
      <c r="H19" s="659"/>
      <c r="I19" s="659"/>
      <c r="J19" s="659"/>
      <c r="K19" s="659"/>
      <c r="L19" s="659"/>
      <c r="M19" s="660"/>
    </row>
    <row r="20" spans="1:13" ht="18">
      <c r="A20" s="46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20"/>
    </row>
    <row r="21" spans="1:13" ht="18" customHeight="1">
      <c r="A21" s="46"/>
      <c r="B21" s="88"/>
      <c r="C21" s="659" t="s">
        <v>125</v>
      </c>
      <c r="D21" s="659"/>
      <c r="E21" s="659"/>
      <c r="F21" s="659"/>
      <c r="G21" s="659"/>
      <c r="H21" s="659"/>
      <c r="I21" s="659"/>
      <c r="J21" s="659"/>
      <c r="K21" s="659"/>
      <c r="L21" s="659"/>
      <c r="M21" s="660"/>
    </row>
    <row r="22" spans="1:13" ht="18" customHeight="1">
      <c r="A22" s="46"/>
      <c r="B22" s="88"/>
      <c r="C22" s="659"/>
      <c r="D22" s="659"/>
      <c r="E22" s="659"/>
      <c r="F22" s="659"/>
      <c r="G22" s="659"/>
      <c r="H22" s="659"/>
      <c r="I22" s="659"/>
      <c r="J22" s="659"/>
      <c r="K22" s="659"/>
      <c r="L22" s="659"/>
      <c r="M22" s="660"/>
    </row>
    <row r="23" spans="1:13">
      <c r="A23" s="46"/>
      <c r="M23" s="48"/>
    </row>
    <row r="24" spans="1:13">
      <c r="A24" s="46"/>
      <c r="M24" s="48"/>
    </row>
    <row r="25" spans="1:13">
      <c r="A25" s="46"/>
      <c r="M25" s="48"/>
    </row>
    <row r="26" spans="1:13">
      <c r="A26" s="46"/>
      <c r="M26" s="48"/>
    </row>
    <row r="27" spans="1:13">
      <c r="A27" s="46"/>
      <c r="M27" s="48"/>
    </row>
    <row r="28" spans="1:13">
      <c r="A28" s="46"/>
      <c r="M28" s="48"/>
    </row>
    <row r="29" spans="1:13">
      <c r="A29" s="46"/>
      <c r="M29" s="48"/>
    </row>
    <row r="30" spans="1:13">
      <c r="A30" s="46"/>
      <c r="M30" s="48"/>
    </row>
    <row r="31" spans="1:13">
      <c r="A31" s="46"/>
      <c r="M31" s="48"/>
    </row>
    <row r="32" spans="1:13">
      <c r="A32" s="46"/>
      <c r="M32" s="48"/>
    </row>
    <row r="33" spans="1:13">
      <c r="A33" s="46"/>
      <c r="M33" s="48"/>
    </row>
    <row r="34" spans="1:13">
      <c r="A34" s="46"/>
      <c r="M34" s="48"/>
    </row>
    <row r="35" spans="1:13">
      <c r="A35" s="46"/>
      <c r="M35" s="48"/>
    </row>
    <row r="36" spans="1:13">
      <c r="A36" s="46"/>
      <c r="M36" s="48"/>
    </row>
    <row r="37" spans="1:13">
      <c r="A37" s="46"/>
      <c r="M37" s="48"/>
    </row>
    <row r="38" spans="1:13">
      <c r="A38" s="46"/>
      <c r="M38" s="48"/>
    </row>
    <row r="39" spans="1:13">
      <c r="A39" s="46"/>
      <c r="M39" s="48"/>
    </row>
    <row r="40" spans="1:13">
      <c r="A40" s="46"/>
      <c r="M40" s="48"/>
    </row>
    <row r="41" spans="1:13">
      <c r="A41" s="46"/>
      <c r="M41" s="48"/>
    </row>
    <row r="42" spans="1:13">
      <c r="A42" s="46"/>
      <c r="M42" s="48"/>
    </row>
    <row r="43" spans="1:13">
      <c r="A43" s="46"/>
      <c r="M43" s="48"/>
    </row>
    <row r="44" spans="1:13">
      <c r="A44" s="46"/>
      <c r="M44" s="48"/>
    </row>
    <row r="45" spans="1:13">
      <c r="A45" s="46"/>
      <c r="M45" s="48"/>
    </row>
    <row r="46" spans="1:13">
      <c r="A46" s="46"/>
      <c r="M46" s="48"/>
    </row>
    <row r="47" spans="1:13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1"/>
    </row>
    <row r="48" spans="1:13"/>
    <row r="49" hidden="1"/>
    <row r="50" hidden="1"/>
    <row r="51" hidden="1"/>
    <row r="52" hidden="1"/>
    <row r="53" hidden="1"/>
  </sheetData>
  <mergeCells count="6">
    <mergeCell ref="C18:M19"/>
    <mergeCell ref="C21:M22"/>
    <mergeCell ref="B2:M2"/>
    <mergeCell ref="B5:M5"/>
    <mergeCell ref="B8:M8"/>
    <mergeCell ref="C15:M16"/>
  </mergeCells>
  <pageMargins left="1" right="1" top="1" bottom="1" header="0.5" footer="0.5"/>
  <pageSetup paperSize="17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497"/>
  <sheetViews>
    <sheetView showGridLines="0" topLeftCell="A16" zoomScale="70" zoomScaleNormal="70" zoomScaleSheetLayoutView="40" zoomScalePageLayoutView="75" workbookViewId="0">
      <pane xSplit="4" topLeftCell="E1" activePane="topRight" state="frozen"/>
      <selection activeCell="A85" sqref="A85"/>
      <selection pane="topRight" activeCell="H54" sqref="H54:J54"/>
    </sheetView>
  </sheetViews>
  <sheetFormatPr defaultColWidth="9.140625" defaultRowHeight="15" zeroHeight="1"/>
  <cols>
    <col min="1" max="1" width="2.7109375" style="6" customWidth="1"/>
    <col min="2" max="2" width="9.7109375" style="3" customWidth="1"/>
    <col min="3" max="3" width="84.42578125" style="3" customWidth="1"/>
    <col min="4" max="4" width="22.5703125" style="3" hidden="1" customWidth="1"/>
    <col min="5" max="5" width="22.28515625" style="7" customWidth="1"/>
    <col min="6" max="19" width="22.5703125" style="7" customWidth="1"/>
    <col min="20" max="21" width="1.7109375" style="4" customWidth="1"/>
    <col min="22" max="16384" width="9.140625" style="3"/>
  </cols>
  <sheetData>
    <row r="1" spans="1:21" ht="18.75" thickBot="1">
      <c r="A1" s="6">
        <v>-3.999999999999998E-2</v>
      </c>
      <c r="B1" s="72" t="s">
        <v>110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1" ht="15.75" customHeight="1" thickBot="1">
      <c r="A2" s="6">
        <v>3.999999999999998E-2</v>
      </c>
      <c r="E2" s="669" t="s">
        <v>105</v>
      </c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1"/>
    </row>
    <row r="3" spans="1:21" ht="15.75">
      <c r="B3" s="68"/>
      <c r="C3" s="109"/>
      <c r="D3" s="291"/>
      <c r="E3" s="672">
        <v>2017</v>
      </c>
      <c r="F3" s="673"/>
      <c r="G3" s="674"/>
      <c r="H3" s="672">
        <v>2018</v>
      </c>
      <c r="I3" s="673"/>
      <c r="J3" s="674"/>
      <c r="K3" s="672">
        <v>2019</v>
      </c>
      <c r="L3" s="673"/>
      <c r="M3" s="674"/>
      <c r="N3" s="672">
        <v>2020</v>
      </c>
      <c r="O3" s="673"/>
      <c r="P3" s="674"/>
      <c r="Q3" s="673">
        <v>2021</v>
      </c>
      <c r="R3" s="673"/>
      <c r="S3" s="674"/>
    </row>
    <row r="4" spans="1:21" ht="15.75">
      <c r="B4" s="63" t="s">
        <v>2</v>
      </c>
      <c r="C4" s="272"/>
      <c r="D4" s="292"/>
      <c r="E4" s="512" t="s">
        <v>128</v>
      </c>
      <c r="F4" s="240" t="s">
        <v>18</v>
      </c>
      <c r="G4" s="10" t="s">
        <v>18</v>
      </c>
      <c r="H4" s="512" t="s">
        <v>128</v>
      </c>
      <c r="I4" s="240" t="s">
        <v>18</v>
      </c>
      <c r="J4" s="10" t="s">
        <v>18</v>
      </c>
      <c r="K4" s="512" t="s">
        <v>128</v>
      </c>
      <c r="L4" s="240" t="s">
        <v>18</v>
      </c>
      <c r="M4" s="10" t="s">
        <v>18</v>
      </c>
      <c r="N4" s="512" t="s">
        <v>128</v>
      </c>
      <c r="O4" s="240" t="s">
        <v>18</v>
      </c>
      <c r="P4" s="10" t="s">
        <v>18</v>
      </c>
      <c r="Q4" s="512" t="s">
        <v>128</v>
      </c>
      <c r="R4" s="240" t="s">
        <v>18</v>
      </c>
      <c r="S4" s="10" t="s">
        <v>18</v>
      </c>
    </row>
    <row r="5" spans="1:21" ht="16.5" customHeight="1" thickBot="1">
      <c r="A5" s="6">
        <v>0</v>
      </c>
      <c r="B5" s="37" t="s">
        <v>3</v>
      </c>
      <c r="C5" s="12" t="s">
        <v>1</v>
      </c>
      <c r="D5" s="37" t="s">
        <v>137</v>
      </c>
      <c r="E5" s="513">
        <v>43117</v>
      </c>
      <c r="F5" s="241" t="s">
        <v>12</v>
      </c>
      <c r="G5" s="12" t="s">
        <v>10</v>
      </c>
      <c r="H5" s="513">
        <f>E5</f>
        <v>43117</v>
      </c>
      <c r="I5" s="241" t="s">
        <v>12</v>
      </c>
      <c r="J5" s="12" t="s">
        <v>10</v>
      </c>
      <c r="K5" s="513">
        <f>E5</f>
        <v>43117</v>
      </c>
      <c r="L5" s="241" t="s">
        <v>12</v>
      </c>
      <c r="M5" s="12" t="s">
        <v>10</v>
      </c>
      <c r="N5" s="513">
        <f>E5</f>
        <v>43117</v>
      </c>
      <c r="O5" s="241" t="s">
        <v>12</v>
      </c>
      <c r="P5" s="12" t="s">
        <v>10</v>
      </c>
      <c r="Q5" s="513">
        <f>E5</f>
        <v>43117</v>
      </c>
      <c r="R5" s="241" t="s">
        <v>12</v>
      </c>
      <c r="S5" s="12" t="s">
        <v>10</v>
      </c>
    </row>
    <row r="6" spans="1:21" ht="15.75">
      <c r="A6" s="6">
        <v>0</v>
      </c>
      <c r="B6" s="13"/>
      <c r="C6" s="273"/>
      <c r="D6" s="293"/>
      <c r="E6" s="420" t="s">
        <v>4</v>
      </c>
      <c r="F6" s="236" t="s">
        <v>5</v>
      </c>
      <c r="G6" s="237" t="s">
        <v>6</v>
      </c>
      <c r="H6" s="235" t="s">
        <v>7</v>
      </c>
      <c r="I6" s="236" t="s">
        <v>9</v>
      </c>
      <c r="J6" s="237" t="s">
        <v>11</v>
      </c>
      <c r="K6" s="235" t="s">
        <v>129</v>
      </c>
      <c r="L6" s="236" t="s">
        <v>130</v>
      </c>
      <c r="M6" s="237" t="s">
        <v>131</v>
      </c>
      <c r="N6" s="235" t="s">
        <v>133</v>
      </c>
      <c r="O6" s="236" t="s">
        <v>134</v>
      </c>
      <c r="P6" s="237" t="s">
        <v>215</v>
      </c>
      <c r="Q6" s="235" t="s">
        <v>216</v>
      </c>
      <c r="R6" s="236" t="s">
        <v>217</v>
      </c>
      <c r="S6" s="237" t="s">
        <v>218</v>
      </c>
    </row>
    <row r="7" spans="1:21" ht="16.5" thickBot="1">
      <c r="A7" s="6">
        <v>0</v>
      </c>
      <c r="B7" s="19" t="s">
        <v>23</v>
      </c>
      <c r="C7" s="29"/>
      <c r="D7" s="294"/>
      <c r="E7" s="232"/>
      <c r="F7" s="233"/>
      <c r="G7" s="234"/>
      <c r="H7" s="232"/>
      <c r="I7" s="233"/>
      <c r="J7" s="234"/>
      <c r="K7" s="232"/>
      <c r="L7" s="233"/>
      <c r="M7" s="234"/>
      <c r="N7" s="232"/>
      <c r="O7" s="233"/>
      <c r="P7" s="234"/>
      <c r="Q7" s="232"/>
      <c r="R7" s="233"/>
      <c r="S7" s="234"/>
    </row>
    <row r="8" spans="1:21">
      <c r="A8" s="6">
        <v>0</v>
      </c>
      <c r="B8" s="69">
        <f>MAX(B1:B7)+1</f>
        <v>1</v>
      </c>
      <c r="C8" s="29" t="s">
        <v>24</v>
      </c>
      <c r="D8" s="295" t="s">
        <v>138</v>
      </c>
      <c r="E8" s="229">
        <v>0.49</v>
      </c>
      <c r="F8" s="263">
        <v>-3.999999999999998E-2</v>
      </c>
      <c r="G8" s="177">
        <f>E8+F8</f>
        <v>0.45</v>
      </c>
      <c r="H8" s="229">
        <v>0.49</v>
      </c>
      <c r="I8" s="263">
        <v>-3.999999999999998E-2</v>
      </c>
      <c r="J8" s="177">
        <f t="shared" ref="J8:J9" si="0">H8+I8</f>
        <v>0.45</v>
      </c>
      <c r="K8" s="229">
        <v>0.49</v>
      </c>
      <c r="L8" s="263">
        <v>-3.999999999999998E-2</v>
      </c>
      <c r="M8" s="177">
        <f t="shared" ref="M8:M9" si="1">K8+L8</f>
        <v>0.45</v>
      </c>
      <c r="N8" s="229">
        <v>0.49</v>
      </c>
      <c r="O8" s="263">
        <v>-3.999999999999998E-2</v>
      </c>
      <c r="P8" s="177">
        <f t="shared" ref="P8:P9" si="2">N8+O8</f>
        <v>0.45</v>
      </c>
      <c r="Q8" s="229">
        <v>0.49</v>
      </c>
      <c r="R8" s="263">
        <v>-3.999999999999998E-2</v>
      </c>
      <c r="S8" s="177">
        <f t="shared" ref="S8:S9" si="3">Q8+R8</f>
        <v>0.45</v>
      </c>
      <c r="T8" s="501"/>
      <c r="U8" s="501"/>
    </row>
    <row r="9" spans="1:21" ht="15.75" thickBot="1">
      <c r="A9" s="6">
        <v>0</v>
      </c>
      <c r="B9" s="69">
        <f>MAX(B2:B8)+1</f>
        <v>2</v>
      </c>
      <c r="C9" s="29" t="s">
        <v>25</v>
      </c>
      <c r="D9" s="294" t="s">
        <v>138</v>
      </c>
      <c r="E9" s="230">
        <v>0.51</v>
      </c>
      <c r="F9" s="178">
        <v>3.999999999999998E-2</v>
      </c>
      <c r="G9" s="231">
        <f>E9+F9</f>
        <v>0.55000000000000004</v>
      </c>
      <c r="H9" s="230">
        <v>0.51</v>
      </c>
      <c r="I9" s="178">
        <v>3.999999999999998E-2</v>
      </c>
      <c r="J9" s="231">
        <f t="shared" si="0"/>
        <v>0.55000000000000004</v>
      </c>
      <c r="K9" s="230">
        <v>0.51</v>
      </c>
      <c r="L9" s="178">
        <v>3.999999999999998E-2</v>
      </c>
      <c r="M9" s="231">
        <f t="shared" si="1"/>
        <v>0.55000000000000004</v>
      </c>
      <c r="N9" s="230">
        <v>0.51</v>
      </c>
      <c r="O9" s="178">
        <v>3.999999999999998E-2</v>
      </c>
      <c r="P9" s="231">
        <f t="shared" si="2"/>
        <v>0.55000000000000004</v>
      </c>
      <c r="Q9" s="230">
        <v>0.51</v>
      </c>
      <c r="R9" s="178">
        <v>3.999999999999998E-2</v>
      </c>
      <c r="S9" s="231">
        <f t="shared" si="3"/>
        <v>0.55000000000000004</v>
      </c>
    </row>
    <row r="10" spans="1:21">
      <c r="A10" s="6">
        <v>0</v>
      </c>
      <c r="B10" s="15"/>
      <c r="C10" s="29"/>
      <c r="D10" s="294"/>
      <c r="E10" s="228"/>
      <c r="F10" s="17"/>
      <c r="G10" s="84"/>
      <c r="H10" s="228"/>
      <c r="I10" s="17"/>
      <c r="J10" s="84"/>
      <c r="K10" s="228"/>
      <c r="L10" s="17"/>
      <c r="M10" s="84"/>
      <c r="N10" s="228"/>
      <c r="O10" s="17"/>
      <c r="P10" s="84"/>
      <c r="Q10" s="228"/>
      <c r="R10" s="17"/>
      <c r="S10" s="84"/>
    </row>
    <row r="11" spans="1:21" ht="16.5" thickBot="1">
      <c r="A11" s="6">
        <v>0</v>
      </c>
      <c r="B11" s="19" t="s">
        <v>15</v>
      </c>
      <c r="C11" s="29"/>
      <c r="D11" s="294"/>
      <c r="E11" s="228"/>
      <c r="F11" s="17"/>
      <c r="G11" s="84"/>
      <c r="H11" s="228"/>
      <c r="I11" s="17"/>
      <c r="J11" s="84"/>
      <c r="K11" s="228"/>
      <c r="L11" s="17"/>
      <c r="M11" s="84"/>
      <c r="N11" s="228"/>
      <c r="O11" s="17"/>
      <c r="P11" s="84"/>
      <c r="Q11" s="228"/>
      <c r="R11" s="17"/>
      <c r="S11" s="84"/>
    </row>
    <row r="12" spans="1:21">
      <c r="A12" s="6">
        <v>0</v>
      </c>
      <c r="B12" s="69">
        <f t="shared" ref="B12:B19" si="4">MAX(B5:B11)+1</f>
        <v>3</v>
      </c>
      <c r="C12" s="274" t="s">
        <v>119</v>
      </c>
      <c r="D12" s="295" t="s">
        <v>139</v>
      </c>
      <c r="E12" s="186">
        <v>2.6</v>
      </c>
      <c r="F12" s="555">
        <v>0</v>
      </c>
      <c r="G12" s="169">
        <f t="shared" ref="G12:G19" si="5">E12+F12</f>
        <v>2.6</v>
      </c>
      <c r="H12" s="186">
        <v>2.6</v>
      </c>
      <c r="I12" s="555">
        <v>0</v>
      </c>
      <c r="J12" s="169">
        <f t="shared" ref="J12:J19" si="6">H12+I12</f>
        <v>2.6</v>
      </c>
      <c r="K12" s="186">
        <v>2.6</v>
      </c>
      <c r="L12" s="555">
        <v>0</v>
      </c>
      <c r="M12" s="169">
        <f t="shared" ref="M12:M19" si="7">K12+L12</f>
        <v>2.6</v>
      </c>
      <c r="N12" s="186">
        <v>2.6</v>
      </c>
      <c r="O12" s="555">
        <v>0</v>
      </c>
      <c r="P12" s="169">
        <f t="shared" ref="P12:P19" si="8">N12+O12</f>
        <v>2.6</v>
      </c>
      <c r="Q12" s="186">
        <v>2.6</v>
      </c>
      <c r="R12" s="555">
        <v>0</v>
      </c>
      <c r="S12" s="169">
        <f t="shared" ref="S12:S19" si="9">Q12+R12</f>
        <v>2.6</v>
      </c>
    </row>
    <row r="13" spans="1:21" ht="15" customHeight="1">
      <c r="B13" s="69">
        <f t="shared" si="4"/>
        <v>4</v>
      </c>
      <c r="C13" s="274" t="s">
        <v>95</v>
      </c>
      <c r="D13" s="295" t="s">
        <v>139</v>
      </c>
      <c r="E13" s="200">
        <v>0.56399999999999995</v>
      </c>
      <c r="F13" s="556">
        <v>0</v>
      </c>
      <c r="G13" s="172">
        <f t="shared" si="5"/>
        <v>0.56399999999999995</v>
      </c>
      <c r="H13" s="200">
        <v>1.0920000000000001</v>
      </c>
      <c r="I13" s="556">
        <v>0</v>
      </c>
      <c r="J13" s="172">
        <f t="shared" si="6"/>
        <v>1.0920000000000001</v>
      </c>
      <c r="K13" s="200">
        <v>1.5</v>
      </c>
      <c r="L13" s="556">
        <v>0</v>
      </c>
      <c r="M13" s="172">
        <f t="shared" si="7"/>
        <v>1.5</v>
      </c>
      <c r="N13" s="200">
        <v>1.52</v>
      </c>
      <c r="O13" s="556">
        <v>0</v>
      </c>
      <c r="P13" s="172">
        <f t="shared" si="8"/>
        <v>1.52</v>
      </c>
      <c r="Q13" s="200">
        <v>1.46</v>
      </c>
      <c r="R13" s="556">
        <v>0</v>
      </c>
      <c r="S13" s="172">
        <f t="shared" si="9"/>
        <v>1.46</v>
      </c>
    </row>
    <row r="14" spans="1:21">
      <c r="B14" s="69">
        <f t="shared" si="4"/>
        <v>5</v>
      </c>
      <c r="C14" s="274" t="s">
        <v>120</v>
      </c>
      <c r="D14" s="295"/>
      <c r="E14" s="179">
        <f t="shared" ref="E14:Q14" si="10">E15*(E12+E13)</f>
        <v>2.9321230386601247</v>
      </c>
      <c r="F14" s="557">
        <v>0</v>
      </c>
      <c r="G14" s="172">
        <f t="shared" si="5"/>
        <v>2.9321230386601247</v>
      </c>
      <c r="H14" s="179">
        <f t="shared" si="10"/>
        <v>3.4214280210913972</v>
      </c>
      <c r="I14" s="557">
        <v>0</v>
      </c>
      <c r="J14" s="172">
        <f t="shared" si="6"/>
        <v>3.4214280210913972</v>
      </c>
      <c r="K14" s="179">
        <f t="shared" si="10"/>
        <v>3.7995273256973801</v>
      </c>
      <c r="L14" s="557">
        <v>0</v>
      </c>
      <c r="M14" s="172">
        <f t="shared" si="7"/>
        <v>3.7995273256973801</v>
      </c>
      <c r="N14" s="179">
        <f t="shared" si="10"/>
        <v>3.8180616053349286</v>
      </c>
      <c r="O14" s="557">
        <v>0</v>
      </c>
      <c r="P14" s="172">
        <f t="shared" si="8"/>
        <v>3.8180616053349286</v>
      </c>
      <c r="Q14" s="179">
        <f t="shared" si="10"/>
        <v>3.7624587664222844</v>
      </c>
      <c r="R14" s="557">
        <v>0</v>
      </c>
      <c r="S14" s="172">
        <f t="shared" si="9"/>
        <v>3.7624587664222844</v>
      </c>
    </row>
    <row r="15" spans="1:21">
      <c r="A15" s="6">
        <v>0</v>
      </c>
      <c r="B15" s="69">
        <f t="shared" si="4"/>
        <v>6</v>
      </c>
      <c r="C15" s="274" t="s">
        <v>112</v>
      </c>
      <c r="D15" s="295" t="s">
        <v>139</v>
      </c>
      <c r="E15" s="112">
        <v>0.92671398187740983</v>
      </c>
      <c r="F15" s="533">
        <v>0</v>
      </c>
      <c r="G15" s="20">
        <f t="shared" si="5"/>
        <v>0.92671398187740983</v>
      </c>
      <c r="H15" s="112">
        <v>0.92671398187740983</v>
      </c>
      <c r="I15" s="533">
        <v>0</v>
      </c>
      <c r="J15" s="20">
        <f t="shared" si="6"/>
        <v>0.92671398187740983</v>
      </c>
      <c r="K15" s="112">
        <v>0.92671398187740983</v>
      </c>
      <c r="L15" s="533">
        <v>0</v>
      </c>
      <c r="M15" s="20">
        <f t="shared" si="7"/>
        <v>0.92671398187740983</v>
      </c>
      <c r="N15" s="112">
        <v>0.92671398187740983</v>
      </c>
      <c r="O15" s="533">
        <v>0</v>
      </c>
      <c r="P15" s="20">
        <f t="shared" si="8"/>
        <v>0.92671398187740983</v>
      </c>
      <c r="Q15" s="112">
        <v>0.92671398187740983</v>
      </c>
      <c r="R15" s="533">
        <v>0</v>
      </c>
      <c r="S15" s="20">
        <f t="shared" si="9"/>
        <v>0.92671398187740983</v>
      </c>
    </row>
    <row r="16" spans="1:21">
      <c r="A16" s="6">
        <v>0</v>
      </c>
      <c r="B16" s="69">
        <f t="shared" si="4"/>
        <v>7</v>
      </c>
      <c r="C16" s="274" t="s">
        <v>111</v>
      </c>
      <c r="D16" s="294" t="s">
        <v>138</v>
      </c>
      <c r="E16" s="112">
        <v>4.8856584947434424E-2</v>
      </c>
      <c r="F16" s="533">
        <v>0</v>
      </c>
      <c r="G16" s="20">
        <f t="shared" si="5"/>
        <v>4.8856584947434424E-2</v>
      </c>
      <c r="H16" s="112">
        <v>4.598618301039116E-2</v>
      </c>
      <c r="I16" s="533">
        <v>0</v>
      </c>
      <c r="J16" s="20">
        <f t="shared" si="6"/>
        <v>4.598618301039116E-2</v>
      </c>
      <c r="K16" s="112">
        <v>4.521789997122002E-2</v>
      </c>
      <c r="L16" s="533">
        <v>0</v>
      </c>
      <c r="M16" s="20">
        <f t="shared" si="7"/>
        <v>4.521789997122002E-2</v>
      </c>
      <c r="N16" s="112">
        <v>4.4924968009828661E-2</v>
      </c>
      <c r="O16" s="533">
        <v>0</v>
      </c>
      <c r="P16" s="20">
        <f t="shared" si="8"/>
        <v>4.4924968009828661E-2</v>
      </c>
      <c r="Q16" s="112">
        <v>4.4794940308340116E-2</v>
      </c>
      <c r="R16" s="533">
        <v>0</v>
      </c>
      <c r="S16" s="20">
        <f t="shared" si="9"/>
        <v>4.4794940308340116E-2</v>
      </c>
    </row>
    <row r="17" spans="1:19">
      <c r="A17" s="6">
        <v>-12.611703573909722</v>
      </c>
      <c r="B17" s="69">
        <f t="shared" si="4"/>
        <v>8</v>
      </c>
      <c r="C17" s="274" t="s">
        <v>113</v>
      </c>
      <c r="D17" s="294" t="s">
        <v>138</v>
      </c>
      <c r="E17" s="112">
        <v>4.8856584947434424E-2</v>
      </c>
      <c r="F17" s="533">
        <v>0</v>
      </c>
      <c r="G17" s="20">
        <f t="shared" si="5"/>
        <v>4.8856584947434424E-2</v>
      </c>
      <c r="H17" s="112">
        <v>4.598618301039116E-2</v>
      </c>
      <c r="I17" s="533">
        <v>0</v>
      </c>
      <c r="J17" s="20">
        <f t="shared" si="6"/>
        <v>4.598618301039116E-2</v>
      </c>
      <c r="K17" s="112">
        <v>4.521789997122002E-2</v>
      </c>
      <c r="L17" s="533">
        <v>0</v>
      </c>
      <c r="M17" s="20">
        <f t="shared" si="7"/>
        <v>4.521789997122002E-2</v>
      </c>
      <c r="N17" s="112">
        <v>4.4924968009828661E-2</v>
      </c>
      <c r="O17" s="533">
        <v>0</v>
      </c>
      <c r="P17" s="20">
        <f t="shared" si="8"/>
        <v>4.4924968009828661E-2</v>
      </c>
      <c r="Q17" s="112">
        <v>4.4794940308340116E-2</v>
      </c>
      <c r="R17" s="533">
        <v>0</v>
      </c>
      <c r="S17" s="20">
        <f t="shared" si="9"/>
        <v>4.4794940308340116E-2</v>
      </c>
    </row>
    <row r="18" spans="1:19">
      <c r="B18" s="69">
        <f t="shared" si="4"/>
        <v>9</v>
      </c>
      <c r="C18" s="274" t="s">
        <v>121</v>
      </c>
      <c r="D18" s="294" t="s">
        <v>138</v>
      </c>
      <c r="E18" s="253">
        <v>8.7800000000000003E-2</v>
      </c>
      <c r="F18" s="533">
        <v>0</v>
      </c>
      <c r="G18" s="20">
        <f t="shared" si="5"/>
        <v>8.7800000000000003E-2</v>
      </c>
      <c r="H18" s="253">
        <v>8.7800000000000003E-2</v>
      </c>
      <c r="I18" s="533">
        <v>0</v>
      </c>
      <c r="J18" s="20">
        <f t="shared" si="6"/>
        <v>8.7800000000000003E-2</v>
      </c>
      <c r="K18" s="253">
        <v>8.7800000000000003E-2</v>
      </c>
      <c r="L18" s="533">
        <v>0</v>
      </c>
      <c r="M18" s="20">
        <f t="shared" si="7"/>
        <v>8.7800000000000003E-2</v>
      </c>
      <c r="N18" s="253">
        <v>8.7800000000000003E-2</v>
      </c>
      <c r="O18" s="533">
        <v>0</v>
      </c>
      <c r="P18" s="20">
        <f t="shared" si="8"/>
        <v>8.7800000000000003E-2</v>
      </c>
      <c r="Q18" s="253">
        <v>8.7800000000000003E-2</v>
      </c>
      <c r="R18" s="533">
        <v>0</v>
      </c>
      <c r="S18" s="20">
        <f t="shared" si="9"/>
        <v>8.7800000000000003E-2</v>
      </c>
    </row>
    <row r="19" spans="1:19" ht="15.75" thickBot="1">
      <c r="B19" s="69">
        <f t="shared" si="4"/>
        <v>10</v>
      </c>
      <c r="C19" s="274" t="s">
        <v>122</v>
      </c>
      <c r="D19" s="294" t="s">
        <v>138</v>
      </c>
      <c r="E19" s="238">
        <v>4.9500000000000002E-2</v>
      </c>
      <c r="F19" s="534">
        <v>0</v>
      </c>
      <c r="G19" s="30">
        <f t="shared" si="5"/>
        <v>4.9500000000000002E-2</v>
      </c>
      <c r="H19" s="238">
        <v>4.9500000000000002E-2</v>
      </c>
      <c r="I19" s="534">
        <v>0</v>
      </c>
      <c r="J19" s="30">
        <f t="shared" si="6"/>
        <v>4.9500000000000002E-2</v>
      </c>
      <c r="K19" s="238">
        <v>4.9500000000000002E-2</v>
      </c>
      <c r="L19" s="534">
        <v>0</v>
      </c>
      <c r="M19" s="30">
        <f t="shared" si="7"/>
        <v>4.9500000000000002E-2</v>
      </c>
      <c r="N19" s="238">
        <v>4.9500000000000002E-2</v>
      </c>
      <c r="O19" s="534">
        <v>0</v>
      </c>
      <c r="P19" s="30">
        <f t="shared" si="8"/>
        <v>4.9500000000000002E-2</v>
      </c>
      <c r="Q19" s="238">
        <v>4.9500000000000002E-2</v>
      </c>
      <c r="R19" s="534">
        <v>0</v>
      </c>
      <c r="S19" s="30">
        <f t="shared" si="9"/>
        <v>4.9500000000000002E-2</v>
      </c>
    </row>
    <row r="20" spans="1:19">
      <c r="B20" s="15"/>
      <c r="C20" s="29"/>
      <c r="D20" s="294"/>
      <c r="E20" s="228"/>
      <c r="F20" s="17"/>
      <c r="G20" s="84"/>
      <c r="H20" s="228"/>
      <c r="I20" s="17"/>
      <c r="J20" s="84"/>
      <c r="K20" s="228"/>
      <c r="L20" s="17"/>
      <c r="M20" s="84"/>
      <c r="N20" s="228"/>
      <c r="O20" s="17"/>
      <c r="P20" s="84"/>
      <c r="Q20" s="228"/>
      <c r="R20" s="17"/>
      <c r="S20" s="84"/>
    </row>
    <row r="21" spans="1:19" ht="16.5" thickBot="1">
      <c r="B21" s="19" t="s">
        <v>33</v>
      </c>
      <c r="C21" s="29"/>
      <c r="D21" s="294"/>
      <c r="E21" s="228"/>
      <c r="F21" s="17"/>
      <c r="G21" s="84"/>
      <c r="H21" s="228"/>
      <c r="I21" s="17"/>
      <c r="J21" s="84"/>
      <c r="K21" s="228"/>
      <c r="L21" s="17"/>
      <c r="M21" s="84"/>
      <c r="N21" s="228"/>
      <c r="O21" s="17"/>
      <c r="P21" s="84"/>
      <c r="Q21" s="228"/>
      <c r="R21" s="17"/>
      <c r="S21" s="84"/>
    </row>
    <row r="22" spans="1:19">
      <c r="B22" s="69">
        <f>MAX(B15:B21)+1</f>
        <v>11</v>
      </c>
      <c r="C22" s="274" t="s">
        <v>123</v>
      </c>
      <c r="D22" s="295" t="s">
        <v>138</v>
      </c>
      <c r="E22" s="186">
        <v>37.068559275096391</v>
      </c>
      <c r="F22" s="263">
        <v>0</v>
      </c>
      <c r="G22" s="169">
        <f t="shared" ref="G22:G24" si="11">E22+F22</f>
        <v>37.068559275096391</v>
      </c>
      <c r="H22" s="186">
        <v>37.068559275096391</v>
      </c>
      <c r="I22" s="263">
        <v>0</v>
      </c>
      <c r="J22" s="169">
        <f t="shared" ref="J22:J24" si="12">H22+I22</f>
        <v>37.068559275096391</v>
      </c>
      <c r="K22" s="186">
        <v>37.068559275096391</v>
      </c>
      <c r="L22" s="263">
        <v>0</v>
      </c>
      <c r="M22" s="169">
        <f t="shared" ref="M22:M24" si="13">K22+L22</f>
        <v>37.068559275096391</v>
      </c>
      <c r="N22" s="186">
        <v>37.068559275096391</v>
      </c>
      <c r="O22" s="263">
        <v>0</v>
      </c>
      <c r="P22" s="169">
        <f t="shared" ref="P22:P24" si="14">N22+O22</f>
        <v>37.068559275096391</v>
      </c>
      <c r="Q22" s="186">
        <v>37.068559275096391</v>
      </c>
      <c r="R22" s="263">
        <v>0</v>
      </c>
      <c r="S22" s="169">
        <f t="shared" ref="S22:S24" si="15">Q22+R22</f>
        <v>37.068559275096391</v>
      </c>
    </row>
    <row r="23" spans="1:19">
      <c r="B23" s="69">
        <f>MAX(B16:B22)+1</f>
        <v>12</v>
      </c>
      <c r="C23" s="274" t="s">
        <v>124</v>
      </c>
      <c r="D23" s="295" t="s">
        <v>138</v>
      </c>
      <c r="E23" s="200">
        <v>2878.3686627494872</v>
      </c>
      <c r="F23" s="533">
        <v>0</v>
      </c>
      <c r="G23" s="172">
        <f t="shared" si="11"/>
        <v>2878.3686627494872</v>
      </c>
      <c r="H23" s="200">
        <v>3168.0523907436818</v>
      </c>
      <c r="I23" s="533">
        <v>0</v>
      </c>
      <c r="J23" s="172">
        <f t="shared" si="12"/>
        <v>3168.0523907436818</v>
      </c>
      <c r="K23" s="200">
        <v>3489.7397434170889</v>
      </c>
      <c r="L23" s="533">
        <v>0</v>
      </c>
      <c r="M23" s="172">
        <f t="shared" si="13"/>
        <v>3489.7397434170889</v>
      </c>
      <c r="N23" s="200">
        <v>3527.6467556363609</v>
      </c>
      <c r="O23" s="533">
        <v>0</v>
      </c>
      <c r="P23" s="172">
        <f t="shared" si="14"/>
        <v>3527.6467556363609</v>
      </c>
      <c r="Q23" s="200">
        <v>3406.0082682547354</v>
      </c>
      <c r="R23" s="533">
        <v>0</v>
      </c>
      <c r="S23" s="172">
        <f t="shared" si="15"/>
        <v>3406.0082682547354</v>
      </c>
    </row>
    <row r="24" spans="1:19" ht="15.75" thickBot="1">
      <c r="B24" s="70">
        <f>MAX(B1:B23)+1</f>
        <v>13</v>
      </c>
      <c r="C24" s="275" t="s">
        <v>56</v>
      </c>
      <c r="D24" s="296" t="s">
        <v>138</v>
      </c>
      <c r="E24" s="239">
        <v>523.97587833093962</v>
      </c>
      <c r="F24" s="552">
        <v>-18.871495473909704</v>
      </c>
      <c r="G24" s="180">
        <f t="shared" si="11"/>
        <v>505.10438285702992</v>
      </c>
      <c r="H24" s="239">
        <v>446.70407833093964</v>
      </c>
      <c r="I24" s="552">
        <v>-15.741599523909713</v>
      </c>
      <c r="J24" s="180">
        <f t="shared" si="12"/>
        <v>430.96247880702992</v>
      </c>
      <c r="K24" s="239">
        <v>369.43227833093965</v>
      </c>
      <c r="L24" s="552">
        <v>-12.611703573909722</v>
      </c>
      <c r="M24" s="180">
        <f t="shared" si="13"/>
        <v>356.82057475702993</v>
      </c>
      <c r="N24" s="239">
        <v>292.16047833093967</v>
      </c>
      <c r="O24" s="552">
        <v>-9.4818076239097309</v>
      </c>
      <c r="P24" s="180">
        <f t="shared" si="14"/>
        <v>282.67867070702994</v>
      </c>
      <c r="Q24" s="239">
        <v>249.56592833093967</v>
      </c>
      <c r="R24" s="552">
        <v>-46.709787867182087</v>
      </c>
      <c r="S24" s="180">
        <f t="shared" si="15"/>
        <v>202.85614046375758</v>
      </c>
    </row>
    <row r="25" spans="1:19" ht="15.75" thickBot="1">
      <c r="B25" s="78"/>
      <c r="C25" s="61"/>
      <c r="D25" s="61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16.5" customHeight="1" thickBot="1">
      <c r="C26" s="18"/>
      <c r="D26" s="18"/>
      <c r="E26" s="675" t="s">
        <v>20</v>
      </c>
      <c r="F26" s="676"/>
      <c r="G26" s="676"/>
      <c r="H26" s="676"/>
      <c r="I26" s="676"/>
      <c r="J26" s="676"/>
      <c r="K26" s="676"/>
      <c r="L26" s="676"/>
      <c r="M26" s="676"/>
      <c r="N26" s="676"/>
      <c r="O26" s="676"/>
      <c r="P26" s="676"/>
      <c r="Q26" s="676"/>
      <c r="R26" s="676"/>
      <c r="S26" s="677"/>
    </row>
    <row r="27" spans="1:19" ht="16.5" thickBot="1">
      <c r="B27" s="68"/>
      <c r="C27" s="492"/>
      <c r="D27" s="291"/>
      <c r="E27" s="665">
        <f>E3</f>
        <v>2017</v>
      </c>
      <c r="F27" s="665"/>
      <c r="G27" s="666"/>
      <c r="H27" s="665">
        <f t="shared" ref="H27" si="16">H3</f>
        <v>2018</v>
      </c>
      <c r="I27" s="665"/>
      <c r="J27" s="666"/>
      <c r="K27" s="665">
        <f t="shared" ref="K27" si="17">K3</f>
        <v>2019</v>
      </c>
      <c r="L27" s="665"/>
      <c r="M27" s="666"/>
      <c r="N27" s="665">
        <f t="shared" ref="N27" si="18">N3</f>
        <v>2020</v>
      </c>
      <c r="O27" s="665"/>
      <c r="P27" s="666"/>
      <c r="Q27" s="665">
        <f t="shared" ref="Q27" si="19">Q3</f>
        <v>2021</v>
      </c>
      <c r="R27" s="665"/>
      <c r="S27" s="666"/>
    </row>
    <row r="28" spans="1:19" ht="15.75">
      <c r="B28" s="63" t="s">
        <v>2</v>
      </c>
      <c r="C28" s="272"/>
      <c r="D28" s="292"/>
      <c r="E28" s="516" t="str">
        <f>E4</f>
        <v>OPG Proposed</v>
      </c>
      <c r="F28" s="517" t="str">
        <f t="shared" ref="F28:S28" si="20">F4</f>
        <v>OEB</v>
      </c>
      <c r="G28" s="514" t="str">
        <f t="shared" si="20"/>
        <v>OEB</v>
      </c>
      <c r="H28" s="517" t="str">
        <f t="shared" si="20"/>
        <v>OPG Proposed</v>
      </c>
      <c r="I28" s="517" t="str">
        <f t="shared" si="20"/>
        <v>OEB</v>
      </c>
      <c r="J28" s="514" t="str">
        <f t="shared" si="20"/>
        <v>OEB</v>
      </c>
      <c r="K28" s="517" t="str">
        <f t="shared" si="20"/>
        <v>OPG Proposed</v>
      </c>
      <c r="L28" s="517" t="str">
        <f t="shared" si="20"/>
        <v>OEB</v>
      </c>
      <c r="M28" s="514" t="str">
        <f t="shared" si="20"/>
        <v>OEB</v>
      </c>
      <c r="N28" s="517" t="str">
        <f t="shared" si="20"/>
        <v>OPG Proposed</v>
      </c>
      <c r="O28" s="517" t="str">
        <f t="shared" si="20"/>
        <v>OEB</v>
      </c>
      <c r="P28" s="514" t="str">
        <f t="shared" si="20"/>
        <v>OEB</v>
      </c>
      <c r="Q28" s="517" t="str">
        <f t="shared" si="20"/>
        <v>OPG Proposed</v>
      </c>
      <c r="R28" s="517" t="str">
        <f t="shared" si="20"/>
        <v>OEB</v>
      </c>
      <c r="S28" s="514" t="str">
        <f t="shared" si="20"/>
        <v>OEB</v>
      </c>
    </row>
    <row r="29" spans="1:19" ht="16.5" customHeight="1" thickBot="1">
      <c r="B29" s="37" t="s">
        <v>3</v>
      </c>
      <c r="C29" s="12" t="s">
        <v>1</v>
      </c>
      <c r="D29" s="37" t="s">
        <v>137</v>
      </c>
      <c r="E29" s="520">
        <f>E5</f>
        <v>43117</v>
      </c>
      <c r="F29" s="241" t="str">
        <f t="shared" ref="F29:S29" si="21">F5</f>
        <v>Adjustment</v>
      </c>
      <c r="G29" s="515" t="str">
        <f t="shared" si="21"/>
        <v>Approved</v>
      </c>
      <c r="H29" s="344">
        <f t="shared" si="21"/>
        <v>43117</v>
      </c>
      <c r="I29" s="241" t="str">
        <f t="shared" si="21"/>
        <v>Adjustment</v>
      </c>
      <c r="J29" s="515" t="str">
        <f t="shared" si="21"/>
        <v>Approved</v>
      </c>
      <c r="K29" s="344">
        <f t="shared" si="21"/>
        <v>43117</v>
      </c>
      <c r="L29" s="241" t="str">
        <f t="shared" si="21"/>
        <v>Adjustment</v>
      </c>
      <c r="M29" s="515" t="str">
        <f t="shared" si="21"/>
        <v>Approved</v>
      </c>
      <c r="N29" s="344">
        <f t="shared" si="21"/>
        <v>43117</v>
      </c>
      <c r="O29" s="241" t="str">
        <f t="shared" si="21"/>
        <v>Adjustment</v>
      </c>
      <c r="P29" s="515" t="str">
        <f t="shared" si="21"/>
        <v>Approved</v>
      </c>
      <c r="Q29" s="344">
        <f t="shared" si="21"/>
        <v>43117</v>
      </c>
      <c r="R29" s="241" t="str">
        <f t="shared" si="21"/>
        <v>Adjustment</v>
      </c>
      <c r="S29" s="515" t="str">
        <f t="shared" si="21"/>
        <v>Approved</v>
      </c>
    </row>
    <row r="30" spans="1:19" ht="15.75">
      <c r="B30" s="13"/>
      <c r="C30" s="273"/>
      <c r="D30" s="293"/>
      <c r="E30" s="235" t="s">
        <v>4</v>
      </c>
      <c r="F30" s="236" t="s">
        <v>5</v>
      </c>
      <c r="G30" s="237" t="s">
        <v>6</v>
      </c>
      <c r="H30" s="235" t="s">
        <v>7</v>
      </c>
      <c r="I30" s="236" t="s">
        <v>9</v>
      </c>
      <c r="J30" s="237" t="s">
        <v>11</v>
      </c>
      <c r="K30" s="235" t="s">
        <v>129</v>
      </c>
      <c r="L30" s="236" t="s">
        <v>130</v>
      </c>
      <c r="M30" s="237" t="s">
        <v>131</v>
      </c>
      <c r="N30" s="235" t="s">
        <v>133</v>
      </c>
      <c r="O30" s="236" t="s">
        <v>134</v>
      </c>
      <c r="P30" s="237" t="s">
        <v>215</v>
      </c>
      <c r="Q30" s="235" t="s">
        <v>216</v>
      </c>
      <c r="R30" s="236" t="s">
        <v>217</v>
      </c>
      <c r="S30" s="237" t="s">
        <v>218</v>
      </c>
    </row>
    <row r="31" spans="1:19" ht="18" thickBot="1">
      <c r="B31" s="19" t="s">
        <v>32</v>
      </c>
      <c r="C31" s="29"/>
      <c r="D31" s="294"/>
      <c r="E31" s="23"/>
      <c r="F31" s="23"/>
      <c r="G31" s="24"/>
      <c r="H31" s="23"/>
      <c r="I31" s="23"/>
      <c r="J31" s="24"/>
      <c r="K31" s="23"/>
      <c r="L31" s="23"/>
      <c r="M31" s="24"/>
      <c r="N31" s="23"/>
      <c r="O31" s="23"/>
      <c r="P31" s="24"/>
      <c r="Q31" s="23"/>
      <c r="R31" s="23"/>
      <c r="S31" s="24"/>
    </row>
    <row r="32" spans="1:19">
      <c r="B32" s="43">
        <v>14</v>
      </c>
      <c r="C32" s="29" t="s">
        <v>34</v>
      </c>
      <c r="D32" s="295" t="s">
        <v>140</v>
      </c>
      <c r="E32" s="254">
        <v>7145.2265452733973</v>
      </c>
      <c r="F32" s="264">
        <v>-239.38476676964274</v>
      </c>
      <c r="G32" s="169">
        <f t="shared" ref="G32:G36" si="22">E32+F32</f>
        <v>6905.8417785037545</v>
      </c>
      <c r="H32" s="254">
        <v>7519.0736124368577</v>
      </c>
      <c r="I32" s="264">
        <v>-210.60631654948702</v>
      </c>
      <c r="J32" s="169">
        <f t="shared" ref="J32:J36" si="23">H32+I32</f>
        <v>7308.4672958873707</v>
      </c>
      <c r="K32" s="254">
        <v>7812.2934216003196</v>
      </c>
      <c r="L32" s="264">
        <v>-155.04579322833342</v>
      </c>
      <c r="M32" s="169">
        <f t="shared" ref="M32:M36" si="24">K32+L32</f>
        <v>7657.2476283719861</v>
      </c>
      <c r="N32" s="254">
        <v>12283.434168610029</v>
      </c>
      <c r="O32" s="264">
        <v>-140.84716307833514</v>
      </c>
      <c r="P32" s="169">
        <f t="shared" ref="P32:P36" si="25">N32+O32</f>
        <v>12142.587005531694</v>
      </c>
      <c r="Q32" s="254">
        <v>13159.654046491094</v>
      </c>
      <c r="R32" s="264">
        <v>-208.49268232833492</v>
      </c>
      <c r="S32" s="169">
        <f t="shared" ref="S32:S36" si="26">Q32+R32</f>
        <v>12951.161364162759</v>
      </c>
    </row>
    <row r="33" spans="2:19">
      <c r="B33" s="43">
        <v>15</v>
      </c>
      <c r="C33" s="274" t="s">
        <v>53</v>
      </c>
      <c r="D33" s="295" t="s">
        <v>140</v>
      </c>
      <c r="E33" s="246">
        <v>4228.8537385444506</v>
      </c>
      <c r="F33" s="564">
        <v>-31.273081807304152</v>
      </c>
      <c r="G33" s="565">
        <f t="shared" si="22"/>
        <v>4197.5806567371465</v>
      </c>
      <c r="H33" s="246">
        <v>4609.8749686781448</v>
      </c>
      <c r="I33" s="564">
        <v>-49.599494191088525</v>
      </c>
      <c r="J33" s="565">
        <f t="shared" si="23"/>
        <v>4560.2754744870563</v>
      </c>
      <c r="K33" s="246">
        <v>5007.5394939467415</v>
      </c>
      <c r="L33" s="564">
        <v>-52.941703284585856</v>
      </c>
      <c r="M33" s="565">
        <f t="shared" si="24"/>
        <v>4954.5977906621556</v>
      </c>
      <c r="N33" s="246">
        <v>5478.2731747846756</v>
      </c>
      <c r="O33" s="564">
        <v>-34.264795301010054</v>
      </c>
      <c r="P33" s="565">
        <f t="shared" si="25"/>
        <v>5444.0083794836655</v>
      </c>
      <c r="Q33" s="246">
        <v>5907.1957745707696</v>
      </c>
      <c r="R33" s="564">
        <v>-32.617719200688043</v>
      </c>
      <c r="S33" s="565">
        <f t="shared" si="26"/>
        <v>5874.5780553700815</v>
      </c>
    </row>
    <row r="34" spans="2:19">
      <c r="B34" s="43">
        <f>MAX(B26:B33)+1</f>
        <v>16</v>
      </c>
      <c r="C34" s="29" t="s">
        <v>38</v>
      </c>
      <c r="D34" s="295" t="s">
        <v>140</v>
      </c>
      <c r="E34" s="246">
        <v>10.992620000000001</v>
      </c>
      <c r="F34" s="265">
        <v>0</v>
      </c>
      <c r="G34" s="172">
        <f t="shared" si="22"/>
        <v>10.992620000000001</v>
      </c>
      <c r="H34" s="246">
        <v>10.992620000000001</v>
      </c>
      <c r="I34" s="265">
        <v>0</v>
      </c>
      <c r="J34" s="172">
        <f t="shared" si="23"/>
        <v>10.992620000000001</v>
      </c>
      <c r="K34" s="246">
        <v>10.992620000000001</v>
      </c>
      <c r="L34" s="265">
        <v>0</v>
      </c>
      <c r="M34" s="172">
        <f t="shared" si="24"/>
        <v>10.992620000000001</v>
      </c>
      <c r="N34" s="246">
        <v>10.992620000000001</v>
      </c>
      <c r="O34" s="265">
        <v>0</v>
      </c>
      <c r="P34" s="172">
        <f t="shared" si="25"/>
        <v>10.992620000000001</v>
      </c>
      <c r="Q34" s="246">
        <v>10.992620000000001</v>
      </c>
      <c r="R34" s="265">
        <v>0</v>
      </c>
      <c r="S34" s="172">
        <f t="shared" si="26"/>
        <v>10.992620000000001</v>
      </c>
    </row>
    <row r="35" spans="2:19">
      <c r="B35" s="43">
        <f>MAX(B26:B34)+1</f>
        <v>17</v>
      </c>
      <c r="C35" s="274" t="s">
        <v>55</v>
      </c>
      <c r="D35" s="295" t="s">
        <v>140</v>
      </c>
      <c r="E35" s="246">
        <v>448.65001542839997</v>
      </c>
      <c r="F35" s="265">
        <v>0</v>
      </c>
      <c r="G35" s="172">
        <f t="shared" si="22"/>
        <v>448.65001542839997</v>
      </c>
      <c r="H35" s="246">
        <v>444.52157279525363</v>
      </c>
      <c r="I35" s="265">
        <v>0</v>
      </c>
      <c r="J35" s="172">
        <f t="shared" si="23"/>
        <v>444.52157279525363</v>
      </c>
      <c r="K35" s="246">
        <v>436.29218165995741</v>
      </c>
      <c r="L35" s="265">
        <v>0</v>
      </c>
      <c r="M35" s="172">
        <f t="shared" si="24"/>
        <v>436.29218165995741</v>
      </c>
      <c r="N35" s="246">
        <v>427.00899611995737</v>
      </c>
      <c r="O35" s="265">
        <v>0</v>
      </c>
      <c r="P35" s="172">
        <f t="shared" si="25"/>
        <v>427.00899611995737</v>
      </c>
      <c r="Q35" s="246">
        <v>414.95440998795738</v>
      </c>
      <c r="R35" s="265">
        <v>0</v>
      </c>
      <c r="S35" s="172">
        <f t="shared" si="26"/>
        <v>414.95440998795738</v>
      </c>
    </row>
    <row r="36" spans="2:19">
      <c r="B36" s="43">
        <f>MAX(B26:B35)+1</f>
        <v>18</v>
      </c>
      <c r="C36" s="29" t="s">
        <v>27</v>
      </c>
      <c r="D36" s="295" t="s">
        <v>140</v>
      </c>
      <c r="E36" s="424">
        <v>251.87166835261655</v>
      </c>
      <c r="F36" s="268">
        <v>0</v>
      </c>
      <c r="G36" s="244">
        <f t="shared" si="22"/>
        <v>251.87166835261655</v>
      </c>
      <c r="H36" s="424">
        <v>242.22530404797192</v>
      </c>
      <c r="I36" s="268">
        <v>0</v>
      </c>
      <c r="J36" s="244">
        <f t="shared" si="23"/>
        <v>242.22530404797192</v>
      </c>
      <c r="K36" s="424">
        <v>224.19693897360671</v>
      </c>
      <c r="L36" s="268">
        <v>0</v>
      </c>
      <c r="M36" s="244">
        <f t="shared" si="24"/>
        <v>224.19693897360671</v>
      </c>
      <c r="N36" s="424">
        <v>210.67303769169996</v>
      </c>
      <c r="O36" s="268">
        <v>0</v>
      </c>
      <c r="P36" s="244">
        <f t="shared" si="25"/>
        <v>210.67303769169996</v>
      </c>
      <c r="Q36" s="424">
        <v>208.55136310699854</v>
      </c>
      <c r="R36" s="268">
        <v>0</v>
      </c>
      <c r="S36" s="244">
        <f t="shared" si="26"/>
        <v>208.55136310699854</v>
      </c>
    </row>
    <row r="37" spans="2:19" ht="16.5" thickBot="1">
      <c r="B37" s="43">
        <f>MAX(B26:B36)+1</f>
        <v>19</v>
      </c>
      <c r="C37" s="276" t="s">
        <v>0</v>
      </c>
      <c r="D37" s="297"/>
      <c r="E37" s="242">
        <f t="shared" ref="E37:S37" si="27">E32-E33+E34+E35+E36</f>
        <v>3627.8871105099633</v>
      </c>
      <c r="F37" s="566">
        <f t="shared" si="27"/>
        <v>-208.11168496233859</v>
      </c>
      <c r="G37" s="567">
        <f t="shared" si="27"/>
        <v>3419.7754255476248</v>
      </c>
      <c r="H37" s="242">
        <f t="shared" si="27"/>
        <v>3606.9381406019384</v>
      </c>
      <c r="I37" s="566">
        <f t="shared" si="27"/>
        <v>-161.00682235839849</v>
      </c>
      <c r="J37" s="567">
        <f t="shared" si="27"/>
        <v>3445.9313182435399</v>
      </c>
      <c r="K37" s="242">
        <f t="shared" si="27"/>
        <v>3476.2356682871423</v>
      </c>
      <c r="L37" s="566">
        <f t="shared" si="27"/>
        <v>-102.10408994374757</v>
      </c>
      <c r="M37" s="567">
        <f t="shared" si="27"/>
        <v>3374.1315783433947</v>
      </c>
      <c r="N37" s="242">
        <f t="shared" si="27"/>
        <v>7453.8356476370109</v>
      </c>
      <c r="O37" s="566">
        <f t="shared" si="27"/>
        <v>-106.58236777732509</v>
      </c>
      <c r="P37" s="567">
        <f t="shared" si="27"/>
        <v>7347.2532798596858</v>
      </c>
      <c r="Q37" s="242">
        <f t="shared" si="27"/>
        <v>7886.956665015281</v>
      </c>
      <c r="R37" s="566">
        <f t="shared" si="27"/>
        <v>-175.87496312764688</v>
      </c>
      <c r="S37" s="567">
        <f t="shared" si="27"/>
        <v>7711.0817018876342</v>
      </c>
    </row>
    <row r="38" spans="2:19">
      <c r="B38" s="27"/>
      <c r="C38" s="277"/>
      <c r="D38" s="298"/>
      <c r="E38" s="425"/>
      <c r="F38" s="25"/>
      <c r="G38" s="181"/>
      <c r="H38" s="425"/>
      <c r="I38" s="25"/>
      <c r="J38" s="181"/>
      <c r="K38" s="425"/>
      <c r="L38" s="25"/>
      <c r="M38" s="181"/>
      <c r="N38" s="425"/>
      <c r="O38" s="25"/>
      <c r="P38" s="181"/>
      <c r="Q38" s="425"/>
      <c r="R38" s="25"/>
      <c r="S38" s="181"/>
    </row>
    <row r="39" spans="2:19" ht="16.5" thickBot="1">
      <c r="B39" s="13" t="s">
        <v>40</v>
      </c>
      <c r="C39" s="277"/>
      <c r="D39" s="298"/>
      <c r="E39" s="425"/>
      <c r="F39" s="25"/>
      <c r="G39" s="181"/>
      <c r="H39" s="425"/>
      <c r="I39" s="25"/>
      <c r="J39" s="181"/>
      <c r="K39" s="425"/>
      <c r="L39" s="25"/>
      <c r="M39" s="181"/>
      <c r="N39" s="425"/>
      <c r="O39" s="25"/>
      <c r="P39" s="181"/>
      <c r="Q39" s="425"/>
      <c r="R39" s="25"/>
      <c r="S39" s="181"/>
    </row>
    <row r="40" spans="2:19">
      <c r="B40" s="43">
        <f>MAX(B26:B39)+1</f>
        <v>20</v>
      </c>
      <c r="C40" s="29" t="s">
        <v>28</v>
      </c>
      <c r="D40" s="295" t="s">
        <v>141</v>
      </c>
      <c r="E40" s="254">
        <v>2343.8752724262795</v>
      </c>
      <c r="F40" s="264">
        <v>-101.64462000000003</v>
      </c>
      <c r="G40" s="169">
        <f t="shared" ref="G40:G43" si="28">E40+F40</f>
        <v>2242.2306524262794</v>
      </c>
      <c r="H40" s="254">
        <v>2349.3468077006523</v>
      </c>
      <c r="I40" s="264">
        <v>-101.35847000000012</v>
      </c>
      <c r="J40" s="169">
        <f t="shared" ref="J40:J43" si="29">H40+I40</f>
        <v>2247.9883377006522</v>
      </c>
      <c r="K40" s="254">
        <v>2423.1143324128452</v>
      </c>
      <c r="L40" s="264">
        <v>-117.74334999999974</v>
      </c>
      <c r="M40" s="169">
        <f t="shared" ref="M40:M43" si="30">K40+L40</f>
        <v>2305.3709824128455</v>
      </c>
      <c r="N40" s="254">
        <v>2466.9734738170091</v>
      </c>
      <c r="O40" s="264">
        <v>-112.81955000000016</v>
      </c>
      <c r="P40" s="169">
        <f t="shared" ref="P40:P43" si="31">N40+O40</f>
        <v>2354.1539238170089</v>
      </c>
      <c r="Q40" s="254">
        <v>2347.5761203579495</v>
      </c>
      <c r="R40" s="264">
        <v>-112.92749999999978</v>
      </c>
      <c r="S40" s="169">
        <f t="shared" ref="S40:S43" si="32">Q40+R40</f>
        <v>2234.6486203579498</v>
      </c>
    </row>
    <row r="41" spans="2:19">
      <c r="B41" s="43">
        <f>MAX(B26:B40)+1</f>
        <v>21</v>
      </c>
      <c r="C41" s="274" t="s">
        <v>66</v>
      </c>
      <c r="D41" s="295" t="s">
        <v>141</v>
      </c>
      <c r="E41" s="246">
        <v>214.91701141259023</v>
      </c>
      <c r="F41" s="265">
        <v>-9.7654705091794938</v>
      </c>
      <c r="G41" s="172">
        <f t="shared" si="28"/>
        <v>205.15154090341073</v>
      </c>
      <c r="H41" s="246">
        <v>216.82017966372621</v>
      </c>
      <c r="I41" s="265">
        <v>-9.8587285917587906</v>
      </c>
      <c r="J41" s="172">
        <f t="shared" si="29"/>
        <v>206.96145107196742</v>
      </c>
      <c r="K41" s="246">
        <v>229.06459164674251</v>
      </c>
      <c r="L41" s="265">
        <v>-12.003483612343132</v>
      </c>
      <c r="M41" s="172">
        <f t="shared" si="30"/>
        <v>217.06110803439938</v>
      </c>
      <c r="N41" s="246">
        <v>221.11342915598996</v>
      </c>
      <c r="O41" s="265">
        <v>-9.2245949031055545</v>
      </c>
      <c r="P41" s="172">
        <f t="shared" si="31"/>
        <v>211.88883425288441</v>
      </c>
      <c r="Q41" s="246">
        <v>205.87315936643319</v>
      </c>
      <c r="R41" s="265">
        <v>-9.0648110172794247</v>
      </c>
      <c r="S41" s="172">
        <f t="shared" si="32"/>
        <v>196.80834834915376</v>
      </c>
    </row>
    <row r="42" spans="2:19">
      <c r="B42" s="43">
        <f>MAX(B26:B41)+1</f>
        <v>22</v>
      </c>
      <c r="C42" s="274" t="s">
        <v>54</v>
      </c>
      <c r="D42" s="295" t="s">
        <v>141</v>
      </c>
      <c r="E42" s="246">
        <v>366.99592904251261</v>
      </c>
      <c r="F42" s="564">
        <v>-26.566152900312659</v>
      </c>
      <c r="G42" s="565">
        <f t="shared" si="28"/>
        <v>340.42977614219996</v>
      </c>
      <c r="H42" s="246">
        <v>395.04653122487565</v>
      </c>
      <c r="I42" s="564">
        <v>-10.086671867255575</v>
      </c>
      <c r="J42" s="565">
        <f t="shared" si="29"/>
        <v>384.95985935762008</v>
      </c>
      <c r="K42" s="246">
        <v>400.28251931231574</v>
      </c>
      <c r="L42" s="564">
        <v>3.4022536802608556</v>
      </c>
      <c r="M42" s="565">
        <f t="shared" si="30"/>
        <v>403.6847729925766</v>
      </c>
      <c r="N42" s="246">
        <v>541.18484236355403</v>
      </c>
      <c r="O42" s="564">
        <v>33.951562286890521</v>
      </c>
      <c r="P42" s="565">
        <f t="shared" si="31"/>
        <v>575.13640465044455</v>
      </c>
      <c r="Q42" s="246">
        <v>316.66035720863323</v>
      </c>
      <c r="R42" s="564">
        <v>-30.657410086245818</v>
      </c>
      <c r="S42" s="565">
        <f t="shared" si="32"/>
        <v>286.00294712238741</v>
      </c>
    </row>
    <row r="43" spans="2:19">
      <c r="B43" s="43">
        <f>MAX(B26:B42)+1</f>
        <v>23</v>
      </c>
      <c r="C43" s="29" t="s">
        <v>29</v>
      </c>
      <c r="D43" s="295" t="s">
        <v>141</v>
      </c>
      <c r="E43" s="426">
        <v>14.6</v>
      </c>
      <c r="F43" s="266">
        <v>0</v>
      </c>
      <c r="G43" s="176">
        <f t="shared" si="28"/>
        <v>14.6</v>
      </c>
      <c r="H43" s="426">
        <v>14.9</v>
      </c>
      <c r="I43" s="266">
        <v>0</v>
      </c>
      <c r="J43" s="176">
        <f t="shared" si="29"/>
        <v>14.9</v>
      </c>
      <c r="K43" s="426">
        <v>15.3</v>
      </c>
      <c r="L43" s="266">
        <v>0</v>
      </c>
      <c r="M43" s="176">
        <f t="shared" si="30"/>
        <v>15.3</v>
      </c>
      <c r="N43" s="426">
        <v>15.7</v>
      </c>
      <c r="O43" s="266">
        <v>0</v>
      </c>
      <c r="P43" s="176">
        <f t="shared" si="31"/>
        <v>15.7</v>
      </c>
      <c r="Q43" s="426">
        <v>17</v>
      </c>
      <c r="R43" s="266">
        <v>0</v>
      </c>
      <c r="S43" s="176">
        <f t="shared" si="32"/>
        <v>17</v>
      </c>
    </row>
    <row r="44" spans="2:19" ht="16.5" thickBot="1">
      <c r="B44" s="43">
        <f>MAX(B26:B43)+1</f>
        <v>24</v>
      </c>
      <c r="C44" s="276" t="s">
        <v>0</v>
      </c>
      <c r="D44" s="297"/>
      <c r="E44" s="202">
        <f t="shared" ref="E44:P44" si="33">SUM(E40:E43)</f>
        <v>2940.3882128813821</v>
      </c>
      <c r="F44" s="566">
        <f t="shared" si="33"/>
        <v>-137.97624340949218</v>
      </c>
      <c r="G44" s="568">
        <f t="shared" si="33"/>
        <v>2802.4119694718902</v>
      </c>
      <c r="H44" s="202">
        <f t="shared" si="33"/>
        <v>2976.1135185892545</v>
      </c>
      <c r="I44" s="566">
        <f t="shared" si="33"/>
        <v>-121.30387045901449</v>
      </c>
      <c r="J44" s="568">
        <f t="shared" si="33"/>
        <v>2854.80964813024</v>
      </c>
      <c r="K44" s="202">
        <f t="shared" si="33"/>
        <v>3067.7614433719036</v>
      </c>
      <c r="L44" s="566">
        <f t="shared" si="33"/>
        <v>-126.34457993208201</v>
      </c>
      <c r="M44" s="568">
        <f t="shared" si="33"/>
        <v>2941.4168634398216</v>
      </c>
      <c r="N44" s="202">
        <f t="shared" si="33"/>
        <v>3244.9717453365529</v>
      </c>
      <c r="O44" s="566">
        <f t="shared" si="33"/>
        <v>-88.092582616215196</v>
      </c>
      <c r="P44" s="568">
        <f t="shared" si="33"/>
        <v>3156.8791627203377</v>
      </c>
      <c r="Q44" s="202">
        <f t="shared" ref="Q44" si="34">SUM(Q40:Q43)</f>
        <v>2887.1096369330162</v>
      </c>
      <c r="R44" s="566">
        <f>SUM(R40:R43)</f>
        <v>-152.64972110352502</v>
      </c>
      <c r="S44" s="568">
        <f t="shared" ref="S44" si="35">SUM(S40:S43)</f>
        <v>2734.4599158294909</v>
      </c>
    </row>
    <row r="45" spans="2:19">
      <c r="B45" s="27"/>
      <c r="C45" s="277"/>
      <c r="D45" s="298"/>
      <c r="E45" s="425"/>
      <c r="F45" s="25"/>
      <c r="G45" s="181"/>
      <c r="H45" s="425"/>
      <c r="I45" s="25"/>
      <c r="J45" s="181"/>
      <c r="K45" s="425"/>
      <c r="L45" s="25"/>
      <c r="M45" s="181"/>
      <c r="N45" s="425"/>
      <c r="O45" s="25"/>
      <c r="P45" s="181"/>
      <c r="Q45" s="425"/>
      <c r="R45" s="25"/>
      <c r="S45" s="181"/>
    </row>
    <row r="46" spans="2:19" ht="16.5" thickBot="1">
      <c r="B46" s="19" t="s">
        <v>39</v>
      </c>
      <c r="C46" s="29"/>
      <c r="D46" s="294"/>
      <c r="E46" s="76"/>
      <c r="F46" s="17"/>
      <c r="G46" s="183"/>
      <c r="H46" s="76"/>
      <c r="I46" s="17"/>
      <c r="J46" s="183"/>
      <c r="K46" s="76"/>
      <c r="L46" s="17"/>
      <c r="M46" s="183"/>
      <c r="N46" s="76"/>
      <c r="O46" s="17"/>
      <c r="P46" s="183"/>
      <c r="Q46" s="76"/>
      <c r="R46" s="17"/>
      <c r="S46" s="183"/>
    </row>
    <row r="47" spans="2:19">
      <c r="B47" s="43">
        <f>MAX(B26:B46)+1</f>
        <v>25</v>
      </c>
      <c r="C47" s="29" t="s">
        <v>30</v>
      </c>
      <c r="D47" s="295" t="s">
        <v>142</v>
      </c>
      <c r="E47" s="427">
        <v>-16.860555668620094</v>
      </c>
      <c r="F47" s="269">
        <v>11.608432024702289</v>
      </c>
      <c r="G47" s="245">
        <f t="shared" ref="G47:G48" si="36">E47+F47</f>
        <v>-5.2521236439178054</v>
      </c>
      <c r="H47" s="427">
        <v>-17.115423046239698</v>
      </c>
      <c r="I47" s="269">
        <v>9.8634460405649804</v>
      </c>
      <c r="J47" s="245">
        <f t="shared" ref="J47:J48" si="37">H47+I47</f>
        <v>-7.2519770056747177</v>
      </c>
      <c r="K47" s="427">
        <v>-27.442581295211397</v>
      </c>
      <c r="L47" s="269">
        <v>6.8457572491662688</v>
      </c>
      <c r="M47" s="245">
        <f t="shared" ref="M47:M48" si="38">K47+L47</f>
        <v>-20.596824046045128</v>
      </c>
      <c r="N47" s="427">
        <v>-23.781927180458268</v>
      </c>
      <c r="O47" s="269">
        <v>3.7337941986301253</v>
      </c>
      <c r="P47" s="245">
        <f t="shared" ref="P47:P48" si="39">N47+O47</f>
        <v>-20.048132981828143</v>
      </c>
      <c r="Q47" s="427">
        <v>-38.065579030946424</v>
      </c>
      <c r="R47" s="269">
        <v>-2.2790651203330015</v>
      </c>
      <c r="S47" s="245">
        <f t="shared" ref="S47:S48" si="40">Q47+R47</f>
        <v>-40.344644151279425</v>
      </c>
    </row>
    <row r="48" spans="2:19">
      <c r="B48" s="43">
        <f>MAX(B26:B47)+1</f>
        <v>26</v>
      </c>
      <c r="C48" s="29" t="s">
        <v>31</v>
      </c>
      <c r="D48" s="295" t="s">
        <v>143</v>
      </c>
      <c r="E48" s="569">
        <v>37.780812344720005</v>
      </c>
      <c r="F48" s="266">
        <v>0</v>
      </c>
      <c r="G48" s="176">
        <f t="shared" si="36"/>
        <v>37.780812344720005</v>
      </c>
      <c r="H48" s="569">
        <v>23.267980991614401</v>
      </c>
      <c r="I48" s="266">
        <v>0</v>
      </c>
      <c r="J48" s="176">
        <f t="shared" si="37"/>
        <v>23.267980991614401</v>
      </c>
      <c r="K48" s="569">
        <v>24.215071987446688</v>
      </c>
      <c r="L48" s="266">
        <v>0</v>
      </c>
      <c r="M48" s="176">
        <f t="shared" si="38"/>
        <v>24.215071987446688</v>
      </c>
      <c r="N48" s="569">
        <v>23.752773427195621</v>
      </c>
      <c r="O48" s="266">
        <v>0</v>
      </c>
      <c r="P48" s="176">
        <f t="shared" si="39"/>
        <v>23.752773427195621</v>
      </c>
      <c r="Q48" s="569">
        <v>24.621228895739531</v>
      </c>
      <c r="R48" s="266">
        <v>0</v>
      </c>
      <c r="S48" s="176">
        <f t="shared" si="40"/>
        <v>24.621228895739531</v>
      </c>
    </row>
    <row r="49" spans="2:19" ht="16.5" thickBot="1">
      <c r="B49" s="43">
        <f t="shared" ref="B49" si="41">MAX(B26:B48)+1</f>
        <v>27</v>
      </c>
      <c r="C49" s="276" t="s">
        <v>0</v>
      </c>
      <c r="D49" s="297"/>
      <c r="E49" s="202">
        <f t="shared" ref="E49:S49" si="42">SUM(E47:E48)</f>
        <v>20.92025667609991</v>
      </c>
      <c r="F49" s="182">
        <f t="shared" si="42"/>
        <v>11.608432024702289</v>
      </c>
      <c r="G49" s="175">
        <f t="shared" si="42"/>
        <v>32.528688700802199</v>
      </c>
      <c r="H49" s="202">
        <f t="shared" si="42"/>
        <v>6.1525579453747028</v>
      </c>
      <c r="I49" s="182">
        <f t="shared" si="42"/>
        <v>9.8634460405649804</v>
      </c>
      <c r="J49" s="175">
        <f t="shared" si="42"/>
        <v>16.016003985939683</v>
      </c>
      <c r="K49" s="202">
        <f t="shared" si="42"/>
        <v>-3.2275093077647092</v>
      </c>
      <c r="L49" s="182">
        <f t="shared" si="42"/>
        <v>6.8457572491662688</v>
      </c>
      <c r="M49" s="175">
        <f t="shared" si="42"/>
        <v>3.6182479414015596</v>
      </c>
      <c r="N49" s="202">
        <f t="shared" si="42"/>
        <v>-2.9153753262647797E-2</v>
      </c>
      <c r="O49" s="182">
        <f t="shared" si="42"/>
        <v>3.7337941986301253</v>
      </c>
      <c r="P49" s="175">
        <f t="shared" si="42"/>
        <v>3.7046404453674775</v>
      </c>
      <c r="Q49" s="202">
        <f t="shared" si="42"/>
        <v>-13.444350135206893</v>
      </c>
      <c r="R49" s="182">
        <f t="shared" si="42"/>
        <v>-2.2790651203330015</v>
      </c>
      <c r="S49" s="175">
        <f t="shared" si="42"/>
        <v>-15.723415255539894</v>
      </c>
    </row>
    <row r="50" spans="2:19" ht="15.75" thickBot="1">
      <c r="B50" s="43"/>
      <c r="C50" s="29"/>
      <c r="D50" s="294"/>
      <c r="E50" s="76"/>
      <c r="F50" s="17"/>
      <c r="G50" s="183"/>
      <c r="H50" s="76"/>
      <c r="I50" s="17"/>
      <c r="J50" s="183"/>
      <c r="K50" s="76"/>
      <c r="L50" s="17"/>
      <c r="M50" s="183"/>
      <c r="N50" s="76"/>
      <c r="O50" s="17"/>
      <c r="P50" s="183"/>
      <c r="Q50" s="76"/>
      <c r="R50" s="17"/>
      <c r="S50" s="183"/>
    </row>
    <row r="51" spans="2:19" ht="16.5" thickBot="1">
      <c r="B51" s="44">
        <f>MAX(B28:B50)+1</f>
        <v>28</v>
      </c>
      <c r="C51" s="275" t="s">
        <v>67</v>
      </c>
      <c r="D51" s="296" t="s">
        <v>144</v>
      </c>
      <c r="E51" s="262">
        <v>38.09834</v>
      </c>
      <c r="F51" s="267">
        <v>0</v>
      </c>
      <c r="G51" s="185">
        <f>E51+F51</f>
        <v>38.09834</v>
      </c>
      <c r="H51" s="262">
        <v>38.470700000000008</v>
      </c>
      <c r="I51" s="267">
        <v>0</v>
      </c>
      <c r="J51" s="185">
        <f>H51+I51</f>
        <v>38.470700000000008</v>
      </c>
      <c r="K51" s="262">
        <v>39.026139999999998</v>
      </c>
      <c r="L51" s="267">
        <v>0</v>
      </c>
      <c r="M51" s="185">
        <f>K51+L51</f>
        <v>39.026139999999998</v>
      </c>
      <c r="N51" s="262">
        <v>37.355330000000002</v>
      </c>
      <c r="O51" s="267">
        <v>0</v>
      </c>
      <c r="P51" s="185">
        <f>N51+O51</f>
        <v>37.355330000000002</v>
      </c>
      <c r="Q51" s="262">
        <v>35.383559999999996</v>
      </c>
      <c r="R51" s="267">
        <v>0</v>
      </c>
      <c r="S51" s="185">
        <f>Q51+R51</f>
        <v>35.383559999999996</v>
      </c>
    </row>
    <row r="52" spans="2:19" ht="15.75" thickBot="1"/>
    <row r="53" spans="2:19" ht="16.5" thickBot="1">
      <c r="E53" s="669" t="s">
        <v>20</v>
      </c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1"/>
    </row>
    <row r="54" spans="2:19" ht="16.5" thickBot="1">
      <c r="B54" s="68"/>
      <c r="C54" s="109"/>
      <c r="D54" s="291"/>
      <c r="E54" s="665">
        <f>E27</f>
        <v>2017</v>
      </c>
      <c r="F54" s="665"/>
      <c r="G54" s="666"/>
      <c r="H54" s="665">
        <f t="shared" ref="H54" si="43">H27</f>
        <v>2018</v>
      </c>
      <c r="I54" s="665"/>
      <c r="J54" s="666"/>
      <c r="K54" s="665">
        <f t="shared" ref="K54" si="44">K27</f>
        <v>2019</v>
      </c>
      <c r="L54" s="665"/>
      <c r="M54" s="666"/>
      <c r="N54" s="665">
        <f t="shared" ref="N54" si="45">N27</f>
        <v>2020</v>
      </c>
      <c r="O54" s="665"/>
      <c r="P54" s="666"/>
      <c r="Q54" s="665">
        <f t="shared" ref="Q54" si="46">Q27</f>
        <v>2021</v>
      </c>
      <c r="R54" s="665"/>
      <c r="S54" s="666"/>
    </row>
    <row r="55" spans="2:19" ht="15.75">
      <c r="B55" s="63" t="s">
        <v>2</v>
      </c>
      <c r="C55" s="272"/>
      <c r="D55" s="292"/>
      <c r="E55" s="240" t="str">
        <f>E28</f>
        <v>OPG Proposed</v>
      </c>
      <c r="F55" s="240" t="str">
        <f t="shared" ref="F55:G55" si="47">F28</f>
        <v>OEB</v>
      </c>
      <c r="G55" s="514" t="str">
        <f t="shared" si="47"/>
        <v>OEB</v>
      </c>
      <c r="H55" s="240" t="str">
        <f t="shared" ref="H55:S55" si="48">H28</f>
        <v>OPG Proposed</v>
      </c>
      <c r="I55" s="240" t="str">
        <f t="shared" si="48"/>
        <v>OEB</v>
      </c>
      <c r="J55" s="514" t="str">
        <f t="shared" si="48"/>
        <v>OEB</v>
      </c>
      <c r="K55" s="240" t="str">
        <f t="shared" si="48"/>
        <v>OPG Proposed</v>
      </c>
      <c r="L55" s="240" t="str">
        <f t="shared" si="48"/>
        <v>OEB</v>
      </c>
      <c r="M55" s="514" t="str">
        <f t="shared" si="48"/>
        <v>OEB</v>
      </c>
      <c r="N55" s="240" t="str">
        <f t="shared" si="48"/>
        <v>OPG Proposed</v>
      </c>
      <c r="O55" s="240" t="str">
        <f t="shared" si="48"/>
        <v>OEB</v>
      </c>
      <c r="P55" s="514" t="str">
        <f t="shared" si="48"/>
        <v>OEB</v>
      </c>
      <c r="Q55" s="240" t="str">
        <f t="shared" si="48"/>
        <v>OPG Proposed</v>
      </c>
      <c r="R55" s="240" t="str">
        <f t="shared" si="48"/>
        <v>OEB</v>
      </c>
      <c r="S55" s="514" t="str">
        <f t="shared" si="48"/>
        <v>OEB</v>
      </c>
    </row>
    <row r="56" spans="2:19" ht="16.5" customHeight="1" thickBot="1">
      <c r="B56" s="37" t="s">
        <v>3</v>
      </c>
      <c r="C56" s="12" t="s">
        <v>1</v>
      </c>
      <c r="D56" s="37" t="s">
        <v>137</v>
      </c>
      <c r="E56" s="520">
        <f>E29</f>
        <v>43117</v>
      </c>
      <c r="F56" s="241" t="str">
        <f t="shared" ref="F56:G56" si="49">F29</f>
        <v>Adjustment</v>
      </c>
      <c r="G56" s="515" t="str">
        <f t="shared" si="49"/>
        <v>Approved</v>
      </c>
      <c r="H56" s="344">
        <f t="shared" ref="H56:S56" si="50">H29</f>
        <v>43117</v>
      </c>
      <c r="I56" s="241" t="str">
        <f t="shared" si="50"/>
        <v>Adjustment</v>
      </c>
      <c r="J56" s="515" t="str">
        <f t="shared" si="50"/>
        <v>Approved</v>
      </c>
      <c r="K56" s="344">
        <f t="shared" si="50"/>
        <v>43117</v>
      </c>
      <c r="L56" s="241" t="str">
        <f t="shared" si="50"/>
        <v>Adjustment</v>
      </c>
      <c r="M56" s="515" t="str">
        <f t="shared" si="50"/>
        <v>Approved</v>
      </c>
      <c r="N56" s="344">
        <f t="shared" si="50"/>
        <v>43117</v>
      </c>
      <c r="O56" s="241" t="str">
        <f t="shared" si="50"/>
        <v>Adjustment</v>
      </c>
      <c r="P56" s="515" t="str">
        <f t="shared" si="50"/>
        <v>Approved</v>
      </c>
      <c r="Q56" s="344">
        <f t="shared" si="50"/>
        <v>43117</v>
      </c>
      <c r="R56" s="241" t="str">
        <f t="shared" si="50"/>
        <v>Adjustment</v>
      </c>
      <c r="S56" s="515" t="str">
        <f t="shared" si="50"/>
        <v>Approved</v>
      </c>
    </row>
    <row r="57" spans="2:19" ht="15.75">
      <c r="B57" s="13"/>
      <c r="C57" s="273"/>
      <c r="D57" s="293"/>
      <c r="E57" s="235" t="s">
        <v>4</v>
      </c>
      <c r="F57" s="236" t="s">
        <v>5</v>
      </c>
      <c r="G57" s="237" t="s">
        <v>6</v>
      </c>
      <c r="H57" s="235" t="s">
        <v>7</v>
      </c>
      <c r="I57" s="236" t="s">
        <v>9</v>
      </c>
      <c r="J57" s="237" t="s">
        <v>11</v>
      </c>
      <c r="K57" s="235" t="s">
        <v>129</v>
      </c>
      <c r="L57" s="236" t="s">
        <v>130</v>
      </c>
      <c r="M57" s="237" t="s">
        <v>131</v>
      </c>
      <c r="N57" s="235" t="s">
        <v>133</v>
      </c>
      <c r="O57" s="236" t="s">
        <v>134</v>
      </c>
      <c r="P57" s="237" t="s">
        <v>215</v>
      </c>
      <c r="Q57" s="235" t="s">
        <v>216</v>
      </c>
      <c r="R57" s="236" t="s">
        <v>217</v>
      </c>
      <c r="S57" s="237" t="s">
        <v>218</v>
      </c>
    </row>
    <row r="58" spans="2:19" ht="16.5" thickBot="1">
      <c r="B58" s="19" t="s">
        <v>59</v>
      </c>
      <c r="C58" s="276"/>
      <c r="D58" s="297"/>
      <c r="E58" s="104"/>
      <c r="F58" s="104"/>
      <c r="G58" s="131"/>
      <c r="H58" s="83"/>
      <c r="I58" s="83"/>
      <c r="J58" s="90"/>
      <c r="K58" s="83"/>
      <c r="L58" s="83"/>
      <c r="M58" s="90"/>
      <c r="N58" s="83"/>
      <c r="O58" s="83"/>
      <c r="P58" s="90"/>
      <c r="Q58" s="83"/>
      <c r="R58" s="83"/>
      <c r="S58" s="90"/>
    </row>
    <row r="59" spans="2:19">
      <c r="B59" s="106">
        <v>29</v>
      </c>
      <c r="C59" s="274" t="s">
        <v>64</v>
      </c>
      <c r="D59" s="295" t="s">
        <v>153</v>
      </c>
      <c r="E59" s="428">
        <v>0.15</v>
      </c>
      <c r="F59" s="270">
        <v>0</v>
      </c>
      <c r="G59" s="103">
        <f t="shared" ref="G59:G60" si="51">E59+F59</f>
        <v>0.15</v>
      </c>
      <c r="H59" s="428">
        <v>0.15</v>
      </c>
      <c r="I59" s="270">
        <v>0</v>
      </c>
      <c r="J59" s="103">
        <f t="shared" ref="J59:J60" si="52">H59+I59</f>
        <v>0.15</v>
      </c>
      <c r="K59" s="428">
        <v>0.15</v>
      </c>
      <c r="L59" s="270">
        <v>0</v>
      </c>
      <c r="M59" s="103">
        <f t="shared" ref="M59:M60" si="53">K59+L59</f>
        <v>0.15</v>
      </c>
      <c r="N59" s="428">
        <v>0.15</v>
      </c>
      <c r="O59" s="270">
        <v>0</v>
      </c>
      <c r="P59" s="103">
        <f t="shared" ref="P59:P60" si="54">N59+O59</f>
        <v>0.15</v>
      </c>
      <c r="Q59" s="428">
        <v>0.15</v>
      </c>
      <c r="R59" s="270">
        <v>0</v>
      </c>
      <c r="S59" s="103">
        <f t="shared" ref="S59:S60" si="55">Q59+R59</f>
        <v>0.15</v>
      </c>
    </row>
    <row r="60" spans="2:19">
      <c r="B60" s="106">
        <f>MAX(B53:B59)+1</f>
        <v>30</v>
      </c>
      <c r="C60" s="274" t="s">
        <v>65</v>
      </c>
      <c r="D60" s="295" t="s">
        <v>153</v>
      </c>
      <c r="E60" s="431">
        <v>0.1</v>
      </c>
      <c r="F60" s="271">
        <v>0</v>
      </c>
      <c r="G60" s="132">
        <f t="shared" si="51"/>
        <v>0.1</v>
      </c>
      <c r="H60" s="431">
        <v>0.1</v>
      </c>
      <c r="I60" s="271">
        <v>0</v>
      </c>
      <c r="J60" s="132">
        <f t="shared" si="52"/>
        <v>0.1</v>
      </c>
      <c r="K60" s="431">
        <v>0.1</v>
      </c>
      <c r="L60" s="271">
        <v>0</v>
      </c>
      <c r="M60" s="132">
        <f t="shared" si="53"/>
        <v>0.1</v>
      </c>
      <c r="N60" s="431">
        <v>0.1</v>
      </c>
      <c r="O60" s="271">
        <v>0</v>
      </c>
      <c r="P60" s="132">
        <f t="shared" si="54"/>
        <v>0.1</v>
      </c>
      <c r="Q60" s="431">
        <v>0.1</v>
      </c>
      <c r="R60" s="271">
        <v>0</v>
      </c>
      <c r="S60" s="132">
        <f t="shared" si="55"/>
        <v>0.1</v>
      </c>
    </row>
    <row r="61" spans="2:19" ht="16.5" thickBot="1">
      <c r="B61" s="106">
        <f>MAX(B53:B60)+1</f>
        <v>31</v>
      </c>
      <c r="C61" s="276" t="s">
        <v>62</v>
      </c>
      <c r="D61" s="297"/>
      <c r="E61" s="55">
        <f t="shared" ref="E61:S61" si="56">SUM(E59:E60)</f>
        <v>0.25</v>
      </c>
      <c r="F61" s="182">
        <f t="shared" si="56"/>
        <v>0</v>
      </c>
      <c r="G61" s="161">
        <f t="shared" si="56"/>
        <v>0.25</v>
      </c>
      <c r="H61" s="55">
        <f t="shared" si="56"/>
        <v>0.25</v>
      </c>
      <c r="I61" s="182">
        <f t="shared" si="56"/>
        <v>0</v>
      </c>
      <c r="J61" s="161">
        <f t="shared" si="56"/>
        <v>0.25</v>
      </c>
      <c r="K61" s="55">
        <f t="shared" si="56"/>
        <v>0.25</v>
      </c>
      <c r="L61" s="182">
        <f t="shared" si="56"/>
        <v>0</v>
      </c>
      <c r="M61" s="161">
        <f t="shared" si="56"/>
        <v>0.25</v>
      </c>
      <c r="N61" s="55">
        <f t="shared" si="56"/>
        <v>0.25</v>
      </c>
      <c r="O61" s="182">
        <f t="shared" si="56"/>
        <v>0</v>
      </c>
      <c r="P61" s="161">
        <f t="shared" si="56"/>
        <v>0.25</v>
      </c>
      <c r="Q61" s="55">
        <f t="shared" si="56"/>
        <v>0.25</v>
      </c>
      <c r="R61" s="182">
        <f t="shared" si="56"/>
        <v>0</v>
      </c>
      <c r="S61" s="161">
        <f t="shared" si="56"/>
        <v>0.25</v>
      </c>
    </row>
    <row r="62" spans="2:19" ht="15.75">
      <c r="B62" s="106"/>
      <c r="C62" s="276"/>
      <c r="D62" s="297"/>
      <c r="E62" s="104"/>
      <c r="F62" s="104"/>
      <c r="G62" s="131"/>
      <c r="H62" s="104"/>
      <c r="I62" s="104"/>
      <c r="J62" s="131"/>
      <c r="K62" s="104"/>
      <c r="L62" s="104"/>
      <c r="M62" s="131"/>
      <c r="N62" s="104"/>
      <c r="O62" s="104"/>
      <c r="P62" s="131"/>
      <c r="Q62" s="104"/>
      <c r="R62" s="104"/>
      <c r="S62" s="131"/>
    </row>
    <row r="63" spans="2:19" ht="16.5" thickBot="1">
      <c r="B63" s="13" t="s">
        <v>109</v>
      </c>
      <c r="C63" s="273"/>
      <c r="D63" s="293"/>
      <c r="E63" s="104"/>
      <c r="F63" s="104"/>
      <c r="G63" s="131"/>
      <c r="H63" s="104"/>
      <c r="I63" s="104"/>
      <c r="J63" s="131"/>
      <c r="K63" s="104"/>
      <c r="L63" s="104"/>
      <c r="M63" s="131"/>
      <c r="N63" s="104"/>
      <c r="O63" s="104"/>
      <c r="P63" s="131"/>
      <c r="Q63" s="104"/>
      <c r="R63" s="104"/>
      <c r="S63" s="131"/>
    </row>
    <row r="64" spans="2:19" ht="15.75" thickBot="1">
      <c r="B64" s="106">
        <f>MAX(B53:B63)+1</f>
        <v>32</v>
      </c>
      <c r="C64" s="305" t="s">
        <v>108</v>
      </c>
      <c r="D64" s="295" t="s">
        <v>153</v>
      </c>
      <c r="E64" s="429">
        <v>-18.399999999999999</v>
      </c>
      <c r="F64" s="313">
        <v>0</v>
      </c>
      <c r="G64" s="314">
        <f>E64+F64</f>
        <v>-18.399999999999999</v>
      </c>
      <c r="H64" s="429">
        <v>-18.399999999999999</v>
      </c>
      <c r="I64" s="313">
        <v>0</v>
      </c>
      <c r="J64" s="314">
        <f>H64+I64</f>
        <v>-18.399999999999999</v>
      </c>
      <c r="K64" s="429">
        <v>-18.399999999999999</v>
      </c>
      <c r="L64" s="313">
        <v>0</v>
      </c>
      <c r="M64" s="314">
        <f>K64+L64</f>
        <v>-18.399999999999999</v>
      </c>
      <c r="N64" s="429">
        <v>-18.399999999999999</v>
      </c>
      <c r="O64" s="313">
        <v>0</v>
      </c>
      <c r="P64" s="314">
        <f>N64+O64</f>
        <v>-18.399999999999999</v>
      </c>
      <c r="Q64" s="429">
        <v>-18.399999999999999</v>
      </c>
      <c r="R64" s="313">
        <v>0</v>
      </c>
      <c r="S64" s="314">
        <f>Q64+R64</f>
        <v>-18.399999999999999</v>
      </c>
    </row>
    <row r="65" spans="2:19" ht="15.75">
      <c r="B65" s="106"/>
      <c r="C65" s="273"/>
      <c r="D65" s="293"/>
      <c r="E65" s="104"/>
      <c r="F65" s="104"/>
      <c r="G65" s="131"/>
      <c r="H65" s="104"/>
      <c r="I65" s="104"/>
      <c r="J65" s="131"/>
      <c r="K65" s="104"/>
      <c r="L65" s="104"/>
      <c r="M65" s="131"/>
      <c r="N65" s="104"/>
      <c r="O65" s="104"/>
      <c r="P65" s="131"/>
      <c r="Q65" s="104"/>
      <c r="R65" s="104"/>
      <c r="S65" s="131"/>
    </row>
    <row r="66" spans="2:19" ht="15.75">
      <c r="B66" s="300" t="s">
        <v>99</v>
      </c>
      <c r="C66" s="301"/>
      <c r="D66" s="302"/>
      <c r="E66" s="430"/>
      <c r="F66" s="21"/>
      <c r="G66" s="127"/>
      <c r="H66" s="430"/>
      <c r="I66" s="21"/>
      <c r="J66" s="127"/>
      <c r="K66" s="430"/>
      <c r="L66" s="21"/>
      <c r="M66" s="127"/>
      <c r="N66" s="430"/>
      <c r="O66" s="21"/>
      <c r="P66" s="127"/>
      <c r="Q66" s="430"/>
      <c r="R66" s="21"/>
      <c r="S66" s="127"/>
    </row>
    <row r="67" spans="2:19" ht="16.5" thickBot="1">
      <c r="B67" s="45"/>
      <c r="C67" s="303" t="s">
        <v>75</v>
      </c>
      <c r="D67" s="304"/>
      <c r="E67" s="430"/>
      <c r="F67" s="21"/>
      <c r="G67" s="127"/>
      <c r="H67" s="430"/>
      <c r="I67" s="21"/>
      <c r="J67" s="127"/>
      <c r="K67" s="430"/>
      <c r="L67" s="21"/>
      <c r="M67" s="127"/>
      <c r="N67" s="430"/>
      <c r="O67" s="21"/>
      <c r="P67" s="127"/>
      <c r="Q67" s="430"/>
      <c r="R67" s="21"/>
      <c r="S67" s="127"/>
    </row>
    <row r="68" spans="2:19" ht="15" customHeight="1">
      <c r="B68" s="307">
        <f>MAX(B53:B67)+1</f>
        <v>33</v>
      </c>
      <c r="C68" s="308" t="s">
        <v>76</v>
      </c>
      <c r="D68" s="295" t="s">
        <v>153</v>
      </c>
      <c r="E68" s="254">
        <v>366.99592904251261</v>
      </c>
      <c r="F68" s="570">
        <v>-26.566152900312659</v>
      </c>
      <c r="G68" s="571">
        <f t="shared" ref="G68:G76" si="57">E68+F68</f>
        <v>340.42977614219996</v>
      </c>
      <c r="H68" s="254">
        <v>395.04653122487565</v>
      </c>
      <c r="I68" s="570">
        <v>-10.086671867255575</v>
      </c>
      <c r="J68" s="571">
        <f t="shared" ref="J68:J76" si="58">H68+I68</f>
        <v>384.95985935762008</v>
      </c>
      <c r="K68" s="254">
        <v>400.28251931231574</v>
      </c>
      <c r="L68" s="570">
        <v>3.4022536802608556</v>
      </c>
      <c r="M68" s="571">
        <f t="shared" ref="M68:M76" si="59">K68+L68</f>
        <v>403.6847729925766</v>
      </c>
      <c r="N68" s="254">
        <v>541.18484236355403</v>
      </c>
      <c r="O68" s="570">
        <v>33.951562286890521</v>
      </c>
      <c r="P68" s="571">
        <f t="shared" ref="P68:P76" si="60">N68+O68</f>
        <v>575.13640465044455</v>
      </c>
      <c r="Q68" s="254">
        <v>316.66035720863323</v>
      </c>
      <c r="R68" s="570">
        <v>-30.657410086245818</v>
      </c>
      <c r="S68" s="571">
        <f t="shared" ref="S68:S76" si="61">Q68+R68</f>
        <v>286.00294712238741</v>
      </c>
    </row>
    <row r="69" spans="2:19" ht="15" customHeight="1">
      <c r="B69" s="307">
        <f>MAX(B53:B68)+1</f>
        <v>34</v>
      </c>
      <c r="C69" s="308" t="s">
        <v>145</v>
      </c>
      <c r="D69" s="295" t="s">
        <v>153</v>
      </c>
      <c r="E69" s="246">
        <v>291.16199999999998</v>
      </c>
      <c r="F69" s="265">
        <v>0</v>
      </c>
      <c r="G69" s="171">
        <f t="shared" si="57"/>
        <v>291.16199999999998</v>
      </c>
      <c r="H69" s="246">
        <v>298.65599999999995</v>
      </c>
      <c r="I69" s="265">
        <v>0</v>
      </c>
      <c r="J69" s="171">
        <f t="shared" si="58"/>
        <v>298.65599999999995</v>
      </c>
      <c r="K69" s="246">
        <v>343.34699999999998</v>
      </c>
      <c r="L69" s="265">
        <v>0</v>
      </c>
      <c r="M69" s="171">
        <f t="shared" si="59"/>
        <v>343.34699999999998</v>
      </c>
      <c r="N69" s="246">
        <v>352.25499999999994</v>
      </c>
      <c r="O69" s="265">
        <v>0</v>
      </c>
      <c r="P69" s="171">
        <f t="shared" si="60"/>
        <v>352.25499999999994</v>
      </c>
      <c r="Q69" s="246">
        <v>359.19900000000007</v>
      </c>
      <c r="R69" s="265">
        <v>0</v>
      </c>
      <c r="S69" s="171">
        <f t="shared" si="61"/>
        <v>359.19900000000007</v>
      </c>
    </row>
    <row r="70" spans="2:19" ht="15" customHeight="1">
      <c r="B70" s="307">
        <f>MAX(B53:B69)+1</f>
        <v>35</v>
      </c>
      <c r="C70" s="308" t="s">
        <v>207</v>
      </c>
      <c r="D70" s="295" t="s">
        <v>153</v>
      </c>
      <c r="E70" s="246">
        <v>-2.1524769041884513</v>
      </c>
      <c r="F70" s="265">
        <v>2.1524769041884513</v>
      </c>
      <c r="G70" s="171">
        <f t="shared" si="57"/>
        <v>0</v>
      </c>
      <c r="H70" s="246">
        <v>-2.1524769041884513</v>
      </c>
      <c r="I70" s="265">
        <v>2.1524769041884513</v>
      </c>
      <c r="J70" s="171">
        <f t="shared" si="58"/>
        <v>0</v>
      </c>
      <c r="K70" s="246">
        <v>0</v>
      </c>
      <c r="L70" s="265">
        <v>-1.4349846027923008</v>
      </c>
      <c r="M70" s="171">
        <f t="shared" si="59"/>
        <v>-1.4349846027923008</v>
      </c>
      <c r="N70" s="246">
        <v>0</v>
      </c>
      <c r="O70" s="265">
        <v>-1.4349846027923008</v>
      </c>
      <c r="P70" s="171">
        <f t="shared" si="60"/>
        <v>-1.4349846027923008</v>
      </c>
      <c r="Q70" s="246">
        <v>0</v>
      </c>
      <c r="R70" s="265">
        <v>-1.4349846027923008</v>
      </c>
      <c r="S70" s="171">
        <f t="shared" si="61"/>
        <v>-1.4349846027923008</v>
      </c>
    </row>
    <row r="71" spans="2:19">
      <c r="B71" s="307">
        <f>MAX(B53:B70)+1</f>
        <v>36</v>
      </c>
      <c r="C71" s="308" t="s">
        <v>206</v>
      </c>
      <c r="D71" s="295" t="s">
        <v>153</v>
      </c>
      <c r="E71" s="246">
        <v>-24.017633502952265</v>
      </c>
      <c r="F71" s="265">
        <v>24.017633502952265</v>
      </c>
      <c r="G71" s="171">
        <f t="shared" si="57"/>
        <v>0</v>
      </c>
      <c r="H71" s="246">
        <v>-24.017633502952265</v>
      </c>
      <c r="I71" s="265">
        <v>24.017633502952265</v>
      </c>
      <c r="J71" s="171">
        <f t="shared" si="58"/>
        <v>0</v>
      </c>
      <c r="K71" s="246">
        <v>0</v>
      </c>
      <c r="L71" s="265">
        <v>-16.011755668634841</v>
      </c>
      <c r="M71" s="171">
        <f t="shared" si="59"/>
        <v>-16.011755668634841</v>
      </c>
      <c r="N71" s="246">
        <v>0</v>
      </c>
      <c r="O71" s="265">
        <v>-16.011755668634841</v>
      </c>
      <c r="P71" s="171">
        <f t="shared" si="60"/>
        <v>-16.011755668634841</v>
      </c>
      <c r="Q71" s="246">
        <v>0</v>
      </c>
      <c r="R71" s="265">
        <v>-16.011755668634841</v>
      </c>
      <c r="S71" s="171">
        <f t="shared" si="61"/>
        <v>-16.011755668634841</v>
      </c>
    </row>
    <row r="72" spans="2:19" ht="15" customHeight="1">
      <c r="B72" s="307">
        <f>MAX(B53:B71)+1</f>
        <v>37</v>
      </c>
      <c r="C72" s="308" t="s">
        <v>148</v>
      </c>
      <c r="D72" s="295" t="s">
        <v>153</v>
      </c>
      <c r="E72" s="246">
        <v>18.400000000000002</v>
      </c>
      <c r="F72" s="265">
        <v>0</v>
      </c>
      <c r="G72" s="171">
        <f t="shared" si="57"/>
        <v>18.400000000000002</v>
      </c>
      <c r="H72" s="246">
        <v>18.400000000000002</v>
      </c>
      <c r="I72" s="265">
        <v>0</v>
      </c>
      <c r="J72" s="171">
        <f t="shared" si="58"/>
        <v>18.400000000000002</v>
      </c>
      <c r="K72" s="246">
        <v>18.400000000000002</v>
      </c>
      <c r="L72" s="265">
        <v>0</v>
      </c>
      <c r="M72" s="171">
        <f t="shared" si="59"/>
        <v>18.400000000000002</v>
      </c>
      <c r="N72" s="246">
        <v>18.400000000000002</v>
      </c>
      <c r="O72" s="265">
        <v>0</v>
      </c>
      <c r="P72" s="171">
        <f t="shared" si="60"/>
        <v>18.400000000000002</v>
      </c>
      <c r="Q72" s="246">
        <v>18.400000000000002</v>
      </c>
      <c r="R72" s="265">
        <v>0</v>
      </c>
      <c r="S72" s="171">
        <f t="shared" si="61"/>
        <v>18.400000000000002</v>
      </c>
    </row>
    <row r="73" spans="2:19">
      <c r="B73" s="307">
        <f>MAX(B53:B72)+1</f>
        <v>38</v>
      </c>
      <c r="C73" s="308" t="s">
        <v>79</v>
      </c>
      <c r="D73" s="295" t="s">
        <v>153</v>
      </c>
      <c r="E73" s="246">
        <v>25.937831787817665</v>
      </c>
      <c r="F73" s="265">
        <v>-0.93516483639468362</v>
      </c>
      <c r="G73" s="171">
        <f t="shared" si="57"/>
        <v>25.002666951422981</v>
      </c>
      <c r="H73" s="246">
        <v>22.112877687817665</v>
      </c>
      <c r="I73" s="265">
        <v>-0.78023498686968296</v>
      </c>
      <c r="J73" s="171">
        <f t="shared" si="58"/>
        <v>21.332642700947982</v>
      </c>
      <c r="K73" s="246">
        <v>18.287923587817666</v>
      </c>
      <c r="L73" s="265">
        <v>-0.62530513734468229</v>
      </c>
      <c r="M73" s="171">
        <f t="shared" si="59"/>
        <v>17.662618450472984</v>
      </c>
      <c r="N73" s="246">
        <v>14.462969487817665</v>
      </c>
      <c r="O73" s="265">
        <v>-0.47037528781968163</v>
      </c>
      <c r="P73" s="171">
        <f t="shared" si="60"/>
        <v>13.992594199997983</v>
      </c>
      <c r="Q73" s="246">
        <v>12.354539262817665</v>
      </c>
      <c r="R73" s="265">
        <v>-2.3131603098616651</v>
      </c>
      <c r="S73" s="171">
        <f t="shared" si="61"/>
        <v>10.041378952956</v>
      </c>
    </row>
    <row r="74" spans="2:19" ht="16.5" customHeight="1">
      <c r="B74" s="307">
        <f>MAX(B54:B73)+1</f>
        <v>39</v>
      </c>
      <c r="C74" s="308" t="s">
        <v>77</v>
      </c>
      <c r="D74" s="295" t="s">
        <v>153</v>
      </c>
      <c r="E74" s="246">
        <v>63.889209288598039</v>
      </c>
      <c r="F74" s="265">
        <v>-10.960093870845853</v>
      </c>
      <c r="G74" s="171">
        <f t="shared" si="57"/>
        <v>52.929115417752186</v>
      </c>
      <c r="H74" s="246">
        <v>63.208530511376765</v>
      </c>
      <c r="I74" s="265">
        <v>-10.767195959229987</v>
      </c>
      <c r="J74" s="171">
        <f t="shared" si="58"/>
        <v>52.441334552146778</v>
      </c>
      <c r="K74" s="246">
        <v>77.877845073958667</v>
      </c>
      <c r="L74" s="265">
        <v>-13.046835636048399</v>
      </c>
      <c r="M74" s="171">
        <f t="shared" si="59"/>
        <v>64.831009437910268</v>
      </c>
      <c r="N74" s="246">
        <v>66.491680031804094</v>
      </c>
      <c r="O74" s="265">
        <v>-10.344144017359469</v>
      </c>
      <c r="P74" s="171">
        <f t="shared" si="60"/>
        <v>56.147536014444626</v>
      </c>
      <c r="Q74" s="246">
        <v>68.836008473533141</v>
      </c>
      <c r="R74" s="265">
        <v>-10.292307870755934</v>
      </c>
      <c r="S74" s="171">
        <f t="shared" si="61"/>
        <v>58.543700602777207</v>
      </c>
    </row>
    <row r="75" spans="2:19" ht="15.75" customHeight="1">
      <c r="B75" s="307">
        <f>MAX(B55:B74)+1</f>
        <v>40</v>
      </c>
      <c r="C75" s="308" t="s">
        <v>78</v>
      </c>
      <c r="D75" s="295" t="s">
        <v>153</v>
      </c>
      <c r="E75" s="246">
        <v>84.447281413939763</v>
      </c>
      <c r="F75" s="265">
        <v>0</v>
      </c>
      <c r="G75" s="171">
        <f t="shared" si="57"/>
        <v>84.447281413939763</v>
      </c>
      <c r="H75" s="246">
        <v>85.720488185204019</v>
      </c>
      <c r="I75" s="265">
        <v>0</v>
      </c>
      <c r="J75" s="171">
        <f t="shared" si="58"/>
        <v>85.720488185204019</v>
      </c>
      <c r="K75" s="246">
        <v>120.36725776366031</v>
      </c>
      <c r="L75" s="265">
        <v>0</v>
      </c>
      <c r="M75" s="171">
        <f t="shared" si="59"/>
        <v>120.36725776366031</v>
      </c>
      <c r="N75" s="246">
        <v>151.99821290522027</v>
      </c>
      <c r="O75" s="265">
        <v>0</v>
      </c>
      <c r="P75" s="171">
        <f t="shared" si="60"/>
        <v>151.99821290522027</v>
      </c>
      <c r="Q75" s="246">
        <v>193.65843620869646</v>
      </c>
      <c r="R75" s="265">
        <v>0</v>
      </c>
      <c r="S75" s="171">
        <f t="shared" si="61"/>
        <v>193.65843620869646</v>
      </c>
    </row>
    <row r="76" spans="2:19" ht="15" customHeight="1">
      <c r="B76" s="307">
        <f>MAX(B56:B75)+1</f>
        <v>41</v>
      </c>
      <c r="C76" s="308" t="s">
        <v>80</v>
      </c>
      <c r="D76" s="295" t="s">
        <v>153</v>
      </c>
      <c r="E76" s="426">
        <v>63.7</v>
      </c>
      <c r="F76" s="266">
        <v>0</v>
      </c>
      <c r="G76" s="173">
        <f t="shared" si="57"/>
        <v>63.7</v>
      </c>
      <c r="H76" s="426">
        <v>49.214999999999996</v>
      </c>
      <c r="I76" s="266">
        <v>0</v>
      </c>
      <c r="J76" s="173">
        <f t="shared" si="58"/>
        <v>49.214999999999996</v>
      </c>
      <c r="K76" s="426">
        <v>38.355000000000004</v>
      </c>
      <c r="L76" s="266">
        <v>0</v>
      </c>
      <c r="M76" s="173">
        <f t="shared" si="59"/>
        <v>38.355000000000004</v>
      </c>
      <c r="N76" s="426">
        <v>38.629999999999995</v>
      </c>
      <c r="O76" s="266">
        <v>0</v>
      </c>
      <c r="P76" s="173">
        <f t="shared" si="60"/>
        <v>38.629999999999995</v>
      </c>
      <c r="Q76" s="426">
        <v>40.15</v>
      </c>
      <c r="R76" s="266">
        <v>0</v>
      </c>
      <c r="S76" s="173">
        <f t="shared" si="61"/>
        <v>40.15</v>
      </c>
    </row>
    <row r="77" spans="2:19" ht="16.5" thickBot="1">
      <c r="B77" s="106">
        <f>MAX(B57:B76)+1</f>
        <v>42</v>
      </c>
      <c r="C77" s="303" t="s">
        <v>81</v>
      </c>
      <c r="D77" s="295" t="s">
        <v>153</v>
      </c>
      <c r="E77" s="202">
        <f t="shared" ref="E77:S77" si="62">SUM(E68:E76)</f>
        <v>888.36214112572748</v>
      </c>
      <c r="F77" s="566">
        <f t="shared" si="62"/>
        <v>-12.29130120041248</v>
      </c>
      <c r="G77" s="568">
        <f t="shared" si="62"/>
        <v>876.07083992531489</v>
      </c>
      <c r="H77" s="202">
        <f t="shared" si="62"/>
        <v>906.18931720213334</v>
      </c>
      <c r="I77" s="566">
        <f t="shared" si="62"/>
        <v>4.5360075937854702</v>
      </c>
      <c r="J77" s="568">
        <f t="shared" si="62"/>
        <v>910.72532479591882</v>
      </c>
      <c r="K77" s="202">
        <f t="shared" si="62"/>
        <v>1016.9175457377523</v>
      </c>
      <c r="L77" s="566">
        <f t="shared" si="62"/>
        <v>-27.716627364559368</v>
      </c>
      <c r="M77" s="568">
        <f t="shared" si="62"/>
        <v>989.20091837319319</v>
      </c>
      <c r="N77" s="202">
        <f t="shared" si="62"/>
        <v>1183.422704788396</v>
      </c>
      <c r="O77" s="566">
        <f t="shared" si="62"/>
        <v>5.6903027102842323</v>
      </c>
      <c r="P77" s="568">
        <f t="shared" si="62"/>
        <v>1189.1130074986804</v>
      </c>
      <c r="Q77" s="202">
        <f t="shared" si="62"/>
        <v>1009.2583411536806</v>
      </c>
      <c r="R77" s="566">
        <f t="shared" si="62"/>
        <v>-60.709618538290556</v>
      </c>
      <c r="S77" s="568">
        <f t="shared" si="62"/>
        <v>948.54872261539015</v>
      </c>
    </row>
    <row r="78" spans="2:19">
      <c r="B78" s="45"/>
      <c r="C78" s="305"/>
      <c r="D78" s="306"/>
      <c r="E78" s="430"/>
      <c r="F78" s="21"/>
      <c r="G78" s="127"/>
      <c r="H78" s="430"/>
      <c r="I78" s="21"/>
      <c r="J78" s="127"/>
      <c r="K78" s="430"/>
      <c r="L78" s="21"/>
      <c r="M78" s="127"/>
      <c r="N78" s="430"/>
      <c r="O78" s="21"/>
      <c r="P78" s="127"/>
      <c r="Q78" s="430"/>
      <c r="R78" s="21"/>
      <c r="S78" s="127"/>
    </row>
    <row r="79" spans="2:19" ht="16.5" thickBot="1">
      <c r="B79" s="45"/>
      <c r="C79" s="303" t="s">
        <v>82</v>
      </c>
      <c r="D79" s="304"/>
      <c r="E79" s="430"/>
      <c r="F79" s="21"/>
      <c r="G79" s="127"/>
      <c r="H79" s="430"/>
      <c r="I79" s="21"/>
      <c r="J79" s="127"/>
      <c r="K79" s="430"/>
      <c r="L79" s="21"/>
      <c r="M79" s="127"/>
      <c r="N79" s="430"/>
      <c r="O79" s="21"/>
      <c r="P79" s="127"/>
      <c r="Q79" s="430"/>
      <c r="R79" s="21"/>
      <c r="S79" s="127"/>
    </row>
    <row r="80" spans="2:19">
      <c r="B80" s="307">
        <f>MAX(B60:B79)+1</f>
        <v>43</v>
      </c>
      <c r="C80" s="308" t="s">
        <v>83</v>
      </c>
      <c r="D80" s="306" t="s">
        <v>153</v>
      </c>
      <c r="E80" s="254">
        <v>394.22677689148168</v>
      </c>
      <c r="F80" s="264">
        <v>-41.382582628758541</v>
      </c>
      <c r="G80" s="169">
        <f t="shared" ref="G80:G86" si="63">E80+F80</f>
        <v>352.84419426272314</v>
      </c>
      <c r="H80" s="254">
        <v>504.43459357214095</v>
      </c>
      <c r="I80" s="264">
        <v>-25.269426797890333</v>
      </c>
      <c r="J80" s="169">
        <f t="shared" ref="J80:J86" si="64">H80+I80</f>
        <v>479.16516677425062</v>
      </c>
      <c r="K80" s="254">
        <v>571.12609908681168</v>
      </c>
      <c r="L80" s="264">
        <v>-13.880706070309088</v>
      </c>
      <c r="M80" s="169">
        <f t="shared" ref="M80:M86" si="65">K80+L80</f>
        <v>557.24539301650259</v>
      </c>
      <c r="N80" s="254">
        <v>594.81669395474489</v>
      </c>
      <c r="O80" s="264">
        <v>-12.5975401461194</v>
      </c>
      <c r="P80" s="169">
        <f t="shared" ref="P80:P86" si="66">N80+O80</f>
        <v>582.21915380862549</v>
      </c>
      <c r="Q80" s="254">
        <v>596.97119953824927</v>
      </c>
      <c r="R80" s="264">
        <v>-22.596957720214846</v>
      </c>
      <c r="S80" s="169">
        <f t="shared" ref="S80:S86" si="67">Q80+R80</f>
        <v>574.37424181803442</v>
      </c>
    </row>
    <row r="81" spans="1:19">
      <c r="B81" s="307">
        <f>MAX(B61:B80)+1</f>
        <v>44</v>
      </c>
      <c r="C81" s="308" t="s">
        <v>149</v>
      </c>
      <c r="D81" s="306" t="s">
        <v>153</v>
      </c>
      <c r="E81" s="246">
        <v>217.54048660985839</v>
      </c>
      <c r="F81" s="265">
        <v>0</v>
      </c>
      <c r="G81" s="172">
        <f t="shared" si="63"/>
        <v>217.54048660985839</v>
      </c>
      <c r="H81" s="246">
        <v>227.94698896254999</v>
      </c>
      <c r="I81" s="265">
        <v>0</v>
      </c>
      <c r="J81" s="172">
        <f t="shared" si="64"/>
        <v>227.94698896254999</v>
      </c>
      <c r="K81" s="246">
        <v>232.76305315823444</v>
      </c>
      <c r="L81" s="265">
        <v>0</v>
      </c>
      <c r="M81" s="172">
        <f t="shared" si="65"/>
        <v>232.76305315823444</v>
      </c>
      <c r="N81" s="246">
        <v>283.61989372237218</v>
      </c>
      <c r="O81" s="265">
        <v>0</v>
      </c>
      <c r="P81" s="172">
        <f t="shared" si="66"/>
        <v>283.61989372237218</v>
      </c>
      <c r="Q81" s="246">
        <v>316.98463103538074</v>
      </c>
      <c r="R81" s="265">
        <v>0</v>
      </c>
      <c r="S81" s="172">
        <f t="shared" si="67"/>
        <v>316.98463103538074</v>
      </c>
    </row>
    <row r="82" spans="1:19">
      <c r="B82" s="307">
        <f>MAX(B61:B81)+1</f>
        <v>45</v>
      </c>
      <c r="C82" s="308" t="s">
        <v>208</v>
      </c>
      <c r="D82" s="306" t="s">
        <v>153</v>
      </c>
      <c r="E82" s="246">
        <v>0</v>
      </c>
      <c r="F82" s="265">
        <v>102.5001128942408</v>
      </c>
      <c r="G82" s="172">
        <f t="shared" si="63"/>
        <v>102.5001128942408</v>
      </c>
      <c r="H82" s="246">
        <v>0</v>
      </c>
      <c r="I82" s="265">
        <v>102.50011289424086</v>
      </c>
      <c r="J82" s="172">
        <f t="shared" si="64"/>
        <v>102.50011289424086</v>
      </c>
      <c r="K82" s="246">
        <v>0</v>
      </c>
      <c r="L82" s="265">
        <v>102.50011289424086</v>
      </c>
      <c r="M82" s="172">
        <f t="shared" si="65"/>
        <v>102.50011289424086</v>
      </c>
      <c r="N82" s="246">
        <v>0</v>
      </c>
      <c r="O82" s="265">
        <v>102.50011289424086</v>
      </c>
      <c r="P82" s="172">
        <f t="shared" si="66"/>
        <v>102.50011289424086</v>
      </c>
      <c r="Q82" s="246">
        <v>0</v>
      </c>
      <c r="R82" s="265">
        <v>102.50011289424086</v>
      </c>
      <c r="S82" s="172">
        <f t="shared" si="67"/>
        <v>102.50011289424086</v>
      </c>
    </row>
    <row r="83" spans="1:19">
      <c r="B83" s="307">
        <f>MAX(B62:B82)+1</f>
        <v>46</v>
      </c>
      <c r="C83" s="308" t="s">
        <v>84</v>
      </c>
      <c r="D83" s="306" t="s">
        <v>153</v>
      </c>
      <c r="E83" s="246">
        <v>200.02600000000001</v>
      </c>
      <c r="F83" s="265">
        <v>0</v>
      </c>
      <c r="G83" s="172">
        <f t="shared" si="63"/>
        <v>200.02600000000001</v>
      </c>
      <c r="H83" s="246">
        <v>202.91659999999999</v>
      </c>
      <c r="I83" s="265">
        <v>0</v>
      </c>
      <c r="J83" s="172">
        <f t="shared" si="64"/>
        <v>202.91659999999999</v>
      </c>
      <c r="K83" s="246">
        <v>243.476</v>
      </c>
      <c r="L83" s="265">
        <v>0</v>
      </c>
      <c r="M83" s="172">
        <f t="shared" si="65"/>
        <v>243.476</v>
      </c>
      <c r="N83" s="246">
        <v>247.9188</v>
      </c>
      <c r="O83" s="265">
        <v>0</v>
      </c>
      <c r="P83" s="172">
        <f t="shared" si="66"/>
        <v>247.9188</v>
      </c>
      <c r="Q83" s="246">
        <v>250.64920000000001</v>
      </c>
      <c r="R83" s="265">
        <v>0</v>
      </c>
      <c r="S83" s="172">
        <f t="shared" si="67"/>
        <v>250.64920000000001</v>
      </c>
    </row>
    <row r="84" spans="1:19">
      <c r="B84" s="307">
        <f>MAX(B63:B83)+1</f>
        <v>47</v>
      </c>
      <c r="C84" s="308" t="s">
        <v>209</v>
      </c>
      <c r="D84" s="306" t="s">
        <v>153</v>
      </c>
      <c r="E84" s="246">
        <v>91.136099999999999</v>
      </c>
      <c r="F84" s="265">
        <v>0</v>
      </c>
      <c r="G84" s="172">
        <f t="shared" si="63"/>
        <v>91.136099999999999</v>
      </c>
      <c r="H84" s="246">
        <v>95.738900000000001</v>
      </c>
      <c r="I84" s="265">
        <v>0</v>
      </c>
      <c r="J84" s="172">
        <f t="shared" si="64"/>
        <v>95.738900000000001</v>
      </c>
      <c r="K84" s="246">
        <v>99.870699999999999</v>
      </c>
      <c r="L84" s="265">
        <v>0</v>
      </c>
      <c r="M84" s="172">
        <f t="shared" si="65"/>
        <v>99.870699999999999</v>
      </c>
      <c r="N84" s="246">
        <v>104.33629999999999</v>
      </c>
      <c r="O84" s="265">
        <v>0</v>
      </c>
      <c r="P84" s="172">
        <f t="shared" si="66"/>
        <v>104.33629999999999</v>
      </c>
      <c r="Q84" s="246">
        <v>108.54940000000001</v>
      </c>
      <c r="R84" s="265">
        <v>0</v>
      </c>
      <c r="S84" s="172">
        <f t="shared" si="67"/>
        <v>108.54940000000001</v>
      </c>
    </row>
    <row r="85" spans="1:19">
      <c r="B85" s="307">
        <f>MAX(B65:B84)+1</f>
        <v>48</v>
      </c>
      <c r="C85" s="308" t="s">
        <v>210</v>
      </c>
      <c r="D85" s="306" t="s">
        <v>153</v>
      </c>
      <c r="E85" s="246">
        <v>27.7</v>
      </c>
      <c r="F85" s="265">
        <v>0</v>
      </c>
      <c r="G85" s="172">
        <f t="shared" si="63"/>
        <v>27.7</v>
      </c>
      <c r="H85" s="246">
        <v>27.7</v>
      </c>
      <c r="I85" s="265">
        <v>0</v>
      </c>
      <c r="J85" s="172">
        <f t="shared" si="64"/>
        <v>27.7</v>
      </c>
      <c r="K85" s="246">
        <v>27.7</v>
      </c>
      <c r="L85" s="265">
        <v>0</v>
      </c>
      <c r="M85" s="172">
        <f t="shared" si="65"/>
        <v>27.7</v>
      </c>
      <c r="N85" s="246">
        <v>27.7</v>
      </c>
      <c r="O85" s="265">
        <v>0</v>
      </c>
      <c r="P85" s="172">
        <f t="shared" si="66"/>
        <v>27.7</v>
      </c>
      <c r="Q85" s="246">
        <v>27.7</v>
      </c>
      <c r="R85" s="265">
        <v>0</v>
      </c>
      <c r="S85" s="172">
        <f t="shared" si="67"/>
        <v>27.7</v>
      </c>
    </row>
    <row r="86" spans="1:19">
      <c r="B86" s="307">
        <f>MAX(B66:B85)+1</f>
        <v>49</v>
      </c>
      <c r="C86" s="308" t="s">
        <v>80</v>
      </c>
      <c r="D86" s="306" t="s">
        <v>153</v>
      </c>
      <c r="E86" s="246">
        <v>21.970000000000002</v>
      </c>
      <c r="F86" s="266">
        <v>2.9999999999997584E-2</v>
      </c>
      <c r="G86" s="172">
        <f t="shared" si="63"/>
        <v>22</v>
      </c>
      <c r="H86" s="246">
        <v>0</v>
      </c>
      <c r="I86" s="266">
        <v>0</v>
      </c>
      <c r="J86" s="172">
        <f t="shared" si="64"/>
        <v>0</v>
      </c>
      <c r="K86" s="246">
        <v>1.1200000000000001</v>
      </c>
      <c r="L86" s="266">
        <v>-2.0000000000000018E-2</v>
      </c>
      <c r="M86" s="172">
        <f t="shared" si="65"/>
        <v>1.1000000000000001</v>
      </c>
      <c r="N86" s="246">
        <v>5.8</v>
      </c>
      <c r="O86" s="266">
        <v>0</v>
      </c>
      <c r="P86" s="172">
        <f t="shared" si="66"/>
        <v>5.8</v>
      </c>
      <c r="Q86" s="246">
        <v>16.439999999999998</v>
      </c>
      <c r="R86" s="266">
        <v>-3.9999999999999147E-2</v>
      </c>
      <c r="S86" s="172">
        <f t="shared" si="67"/>
        <v>16.399999999999999</v>
      </c>
    </row>
    <row r="87" spans="1:19" ht="16.5" thickBot="1">
      <c r="B87" s="311">
        <f>MAX(B67:B86)+1</f>
        <v>50</v>
      </c>
      <c r="C87" s="312" t="s">
        <v>85</v>
      </c>
      <c r="D87" s="315" t="s">
        <v>153</v>
      </c>
      <c r="E87" s="421">
        <f t="shared" ref="E87:S87" si="68">SUM(E80:E86)</f>
        <v>952.59936350134012</v>
      </c>
      <c r="F87" s="182">
        <f t="shared" si="68"/>
        <v>61.14753026548226</v>
      </c>
      <c r="G87" s="249">
        <f t="shared" si="68"/>
        <v>1013.7468937668223</v>
      </c>
      <c r="H87" s="421">
        <f t="shared" si="68"/>
        <v>1058.7370825346911</v>
      </c>
      <c r="I87" s="182">
        <f t="shared" si="68"/>
        <v>77.230686096350524</v>
      </c>
      <c r="J87" s="249">
        <f t="shared" si="68"/>
        <v>1135.9677686310415</v>
      </c>
      <c r="K87" s="421">
        <f t="shared" si="68"/>
        <v>1176.055852245046</v>
      </c>
      <c r="L87" s="182">
        <f t="shared" si="68"/>
        <v>88.599406823931773</v>
      </c>
      <c r="M87" s="249">
        <f t="shared" si="68"/>
        <v>1264.6552590689778</v>
      </c>
      <c r="N87" s="421">
        <f t="shared" si="68"/>
        <v>1264.191687677117</v>
      </c>
      <c r="O87" s="182">
        <f t="shared" si="68"/>
        <v>89.902572748121457</v>
      </c>
      <c r="P87" s="249">
        <f t="shared" si="68"/>
        <v>1354.0942604252384</v>
      </c>
      <c r="Q87" s="421">
        <f t="shared" si="68"/>
        <v>1317.2944305736303</v>
      </c>
      <c r="R87" s="182">
        <f t="shared" si="68"/>
        <v>79.863155174026019</v>
      </c>
      <c r="S87" s="249">
        <f t="shared" si="68"/>
        <v>1397.1575857476562</v>
      </c>
    </row>
    <row r="88" spans="1:19">
      <c r="B88" s="117"/>
      <c r="C88" s="122"/>
      <c r="D88" s="122"/>
      <c r="E88" s="117"/>
      <c r="F88" s="122"/>
      <c r="G88" s="117"/>
    </row>
    <row r="89" spans="1:19" ht="16.5" thickBot="1">
      <c r="B89" s="102"/>
      <c r="C89" s="61"/>
      <c r="D89" s="61"/>
      <c r="E89" s="667" t="s">
        <v>135</v>
      </c>
      <c r="F89" s="667"/>
      <c r="G89" s="667"/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8"/>
    </row>
    <row r="90" spans="1:19" ht="16.5" thickBot="1">
      <c r="B90" s="68"/>
      <c r="C90" s="316"/>
      <c r="D90" s="64"/>
      <c r="E90" s="665">
        <f>E54</f>
        <v>2017</v>
      </c>
      <c r="F90" s="665"/>
      <c r="G90" s="666"/>
      <c r="H90" s="665">
        <f>H54</f>
        <v>2018</v>
      </c>
      <c r="I90" s="665"/>
      <c r="J90" s="666"/>
      <c r="K90" s="665">
        <f>K54</f>
        <v>2019</v>
      </c>
      <c r="L90" s="665"/>
      <c r="M90" s="666"/>
      <c r="N90" s="665">
        <f>N54</f>
        <v>2020</v>
      </c>
      <c r="O90" s="665"/>
      <c r="P90" s="666"/>
      <c r="Q90" s="665">
        <f>Q54</f>
        <v>2021</v>
      </c>
      <c r="R90" s="665"/>
      <c r="S90" s="666"/>
    </row>
    <row r="91" spans="1:19" ht="15.75">
      <c r="B91" s="63" t="s">
        <v>2</v>
      </c>
      <c r="C91" s="272"/>
      <c r="D91" s="65"/>
      <c r="E91" s="240" t="str">
        <f>E55</f>
        <v>OPG Proposed</v>
      </c>
      <c r="F91" s="240" t="str">
        <f t="shared" ref="F91:J91" si="69">F55</f>
        <v>OEB</v>
      </c>
      <c r="G91" s="514" t="str">
        <f t="shared" si="69"/>
        <v>OEB</v>
      </c>
      <c r="H91" s="240" t="str">
        <f t="shared" si="69"/>
        <v>OPG Proposed</v>
      </c>
      <c r="I91" s="240" t="str">
        <f t="shared" si="69"/>
        <v>OEB</v>
      </c>
      <c r="J91" s="514" t="str">
        <f t="shared" si="69"/>
        <v>OEB</v>
      </c>
      <c r="K91" s="240" t="str">
        <f>K55</f>
        <v>OPG Proposed</v>
      </c>
      <c r="L91" s="240" t="str">
        <f t="shared" ref="L91:P91" si="70">L55</f>
        <v>OEB</v>
      </c>
      <c r="M91" s="514" t="str">
        <f t="shared" si="70"/>
        <v>OEB</v>
      </c>
      <c r="N91" s="240" t="str">
        <f t="shared" si="70"/>
        <v>OPG Proposed</v>
      </c>
      <c r="O91" s="240" t="str">
        <f t="shared" si="70"/>
        <v>OEB</v>
      </c>
      <c r="P91" s="514" t="str">
        <f t="shared" si="70"/>
        <v>OEB</v>
      </c>
      <c r="Q91" s="240" t="str">
        <f t="shared" ref="Q91:S91" si="71">Q55</f>
        <v>OPG Proposed</v>
      </c>
      <c r="R91" s="240" t="str">
        <f t="shared" si="71"/>
        <v>OEB</v>
      </c>
      <c r="S91" s="514" t="str">
        <f t="shared" si="71"/>
        <v>OEB</v>
      </c>
    </row>
    <row r="92" spans="1:19" ht="16.5" thickBot="1">
      <c r="B92" s="37" t="s">
        <v>3</v>
      </c>
      <c r="C92" s="12" t="s">
        <v>1</v>
      </c>
      <c r="D92" s="11"/>
      <c r="E92" s="344">
        <f>E56</f>
        <v>43117</v>
      </c>
      <c r="F92" s="344" t="str">
        <f t="shared" ref="F92:J92" si="72">F56</f>
        <v>Adjustment</v>
      </c>
      <c r="G92" s="518" t="str">
        <f t="shared" si="72"/>
        <v>Approved</v>
      </c>
      <c r="H92" s="344">
        <f t="shared" si="72"/>
        <v>43117</v>
      </c>
      <c r="I92" s="344" t="str">
        <f t="shared" si="72"/>
        <v>Adjustment</v>
      </c>
      <c r="J92" s="518" t="str">
        <f t="shared" si="72"/>
        <v>Approved</v>
      </c>
      <c r="K92" s="344">
        <f>K56</f>
        <v>43117</v>
      </c>
      <c r="L92" s="344" t="str">
        <f t="shared" ref="L92:P92" si="73">L56</f>
        <v>Adjustment</v>
      </c>
      <c r="M92" s="518" t="str">
        <f t="shared" si="73"/>
        <v>Approved</v>
      </c>
      <c r="N92" s="344">
        <f t="shared" si="73"/>
        <v>43117</v>
      </c>
      <c r="O92" s="344" t="str">
        <f t="shared" si="73"/>
        <v>Adjustment</v>
      </c>
      <c r="P92" s="518" t="str">
        <f t="shared" si="73"/>
        <v>Approved</v>
      </c>
      <c r="Q92" s="344">
        <f t="shared" ref="Q92:S92" si="74">Q56</f>
        <v>43117</v>
      </c>
      <c r="R92" s="344" t="str">
        <f t="shared" si="74"/>
        <v>Adjustment</v>
      </c>
      <c r="S92" s="518" t="str">
        <f t="shared" si="74"/>
        <v>Approved</v>
      </c>
    </row>
    <row r="93" spans="1:19" s="4" customFormat="1" ht="15.75">
      <c r="A93" s="26"/>
      <c r="B93" s="134"/>
      <c r="C93" s="278"/>
      <c r="D93" s="13"/>
      <c r="E93" s="420"/>
      <c r="F93" s="236"/>
      <c r="G93" s="237"/>
      <c r="H93" s="235"/>
      <c r="I93" s="236"/>
      <c r="J93" s="237"/>
      <c r="K93" s="420"/>
      <c r="L93" s="236"/>
      <c r="M93" s="237"/>
      <c r="N93" s="235"/>
      <c r="O93" s="236"/>
      <c r="P93" s="237"/>
      <c r="Q93" s="235"/>
      <c r="R93" s="236"/>
      <c r="S93" s="237"/>
    </row>
    <row r="94" spans="1:19" s="4" customFormat="1" ht="15.75">
      <c r="A94" s="26"/>
      <c r="B94" s="300" t="s">
        <v>155</v>
      </c>
      <c r="C94" s="303"/>
      <c r="D94" s="543"/>
      <c r="E94" s="21"/>
      <c r="F94" s="21"/>
      <c r="G94" s="127"/>
      <c r="H94" s="21"/>
      <c r="I94" s="21"/>
      <c r="J94" s="125"/>
      <c r="K94" s="21"/>
      <c r="L94" s="21"/>
      <c r="M94" s="127"/>
      <c r="N94" s="21"/>
      <c r="O94" s="21"/>
      <c r="P94" s="125"/>
      <c r="Q94" s="21"/>
      <c r="R94" s="21"/>
      <c r="S94" s="125"/>
    </row>
    <row r="95" spans="1:19" s="4" customFormat="1" ht="15" customHeight="1">
      <c r="A95" s="26"/>
      <c r="B95" s="106">
        <f t="shared" ref="B95:B102" si="75">MAX(B73:B94)+1</f>
        <v>51</v>
      </c>
      <c r="C95" s="308" t="s">
        <v>156</v>
      </c>
      <c r="D95" s="544"/>
      <c r="E95" s="310">
        <v>-8.6574506771410888</v>
      </c>
      <c r="F95" s="265">
        <v>8.6574506771410888</v>
      </c>
      <c r="G95" s="171">
        <f t="shared" ref="G95:G104" si="76">E95+F95</f>
        <v>0</v>
      </c>
      <c r="H95" s="310">
        <v>-8.6574506771410888</v>
      </c>
      <c r="I95" s="564">
        <v>6.0602154739987624</v>
      </c>
      <c r="J95" s="565">
        <f t="shared" ref="J95:J104" si="77">H95+I95</f>
        <v>-2.5972352031423265</v>
      </c>
      <c r="K95" s="310">
        <v>0</v>
      </c>
      <c r="L95" s="564">
        <v>-8.6574506771410888</v>
      </c>
      <c r="M95" s="565">
        <f t="shared" ref="M95:M104" si="78">K95+L95</f>
        <v>-8.6574506771410888</v>
      </c>
      <c r="N95" s="310">
        <v>0</v>
      </c>
      <c r="O95" s="564">
        <v>-6.0602154739987615</v>
      </c>
      <c r="P95" s="565">
        <f t="shared" ref="P95:P104" si="79">N95+O95</f>
        <v>-6.0602154739987615</v>
      </c>
      <c r="Q95" s="310">
        <v>0</v>
      </c>
      <c r="R95" s="564">
        <v>0</v>
      </c>
      <c r="S95" s="565">
        <f t="shared" ref="S95:S104" si="80">Q95+R95</f>
        <v>0</v>
      </c>
    </row>
    <row r="96" spans="1:19" s="4" customFormat="1" ht="15" customHeight="1">
      <c r="A96" s="26"/>
      <c r="B96" s="106">
        <f t="shared" si="75"/>
        <v>52</v>
      </c>
      <c r="C96" s="308" t="s">
        <v>157</v>
      </c>
      <c r="D96" s="544"/>
      <c r="E96" s="310">
        <v>-6.6022174837440932</v>
      </c>
      <c r="F96" s="265">
        <v>6.6022174837440932</v>
      </c>
      <c r="G96" s="171">
        <f t="shared" si="76"/>
        <v>0</v>
      </c>
      <c r="H96" s="310">
        <v>-6.6022174837440932</v>
      </c>
      <c r="I96" s="564">
        <v>4.6215522386208656</v>
      </c>
      <c r="J96" s="565">
        <f t="shared" si="77"/>
        <v>-1.9806652451232276</v>
      </c>
      <c r="K96" s="310">
        <v>0</v>
      </c>
      <c r="L96" s="564">
        <v>-6.6022174837440923</v>
      </c>
      <c r="M96" s="565">
        <f t="shared" si="78"/>
        <v>-6.6022174837440923</v>
      </c>
      <c r="N96" s="310">
        <v>0</v>
      </c>
      <c r="O96" s="564">
        <v>-4.6215522386208647</v>
      </c>
      <c r="P96" s="565">
        <f t="shared" si="79"/>
        <v>-4.6215522386208647</v>
      </c>
      <c r="Q96" s="310">
        <v>0</v>
      </c>
      <c r="R96" s="564">
        <v>0</v>
      </c>
      <c r="S96" s="565">
        <f t="shared" si="80"/>
        <v>0</v>
      </c>
    </row>
    <row r="97" spans="1:19" s="4" customFormat="1" ht="15" customHeight="1">
      <c r="A97" s="26"/>
      <c r="B97" s="106">
        <f t="shared" si="75"/>
        <v>53</v>
      </c>
      <c r="C97" s="308" t="s">
        <v>89</v>
      </c>
      <c r="D97" s="544" t="s">
        <v>175</v>
      </c>
      <c r="E97" s="310">
        <v>-3.029872827607949E-2</v>
      </c>
      <c r="F97" s="265">
        <v>3.029872827607949E-2</v>
      </c>
      <c r="G97" s="171">
        <f t="shared" si="76"/>
        <v>0</v>
      </c>
      <c r="H97" s="310">
        <v>-3.029872827607949E-2</v>
      </c>
      <c r="I97" s="564">
        <v>2.1209109793255645E-2</v>
      </c>
      <c r="J97" s="565">
        <f t="shared" si="77"/>
        <v>-9.0896184828238441E-3</v>
      </c>
      <c r="K97" s="310">
        <v>0</v>
      </c>
      <c r="L97" s="564">
        <v>-3.029872827607949E-2</v>
      </c>
      <c r="M97" s="565">
        <f t="shared" si="78"/>
        <v>-3.029872827607949E-2</v>
      </c>
      <c r="N97" s="310">
        <v>0</v>
      </c>
      <c r="O97" s="564">
        <v>-2.1209109793255642E-2</v>
      </c>
      <c r="P97" s="565">
        <f t="shared" si="79"/>
        <v>-2.1209109793255642E-2</v>
      </c>
      <c r="Q97" s="310">
        <v>0</v>
      </c>
      <c r="R97" s="564">
        <v>0</v>
      </c>
      <c r="S97" s="565">
        <f t="shared" si="80"/>
        <v>0</v>
      </c>
    </row>
    <row r="98" spans="1:19" s="4" customFormat="1" ht="15" customHeight="1">
      <c r="A98" s="26"/>
      <c r="B98" s="106">
        <f t="shared" si="75"/>
        <v>54</v>
      </c>
      <c r="C98" s="308" t="s">
        <v>158</v>
      </c>
      <c r="D98" s="544" t="s">
        <v>175</v>
      </c>
      <c r="E98" s="310">
        <v>41.247851111010597</v>
      </c>
      <c r="F98" s="265">
        <v>-41.247851111010597</v>
      </c>
      <c r="G98" s="171">
        <f t="shared" si="76"/>
        <v>0</v>
      </c>
      <c r="H98" s="310">
        <v>41.247851111010597</v>
      </c>
      <c r="I98" s="564">
        <v>-28.873495777707419</v>
      </c>
      <c r="J98" s="565">
        <f t="shared" si="77"/>
        <v>12.374355333303178</v>
      </c>
      <c r="K98" s="310">
        <v>0</v>
      </c>
      <c r="L98" s="564">
        <v>41.247851111010604</v>
      </c>
      <c r="M98" s="565">
        <f t="shared" si="78"/>
        <v>41.247851111010604</v>
      </c>
      <c r="N98" s="310">
        <v>0</v>
      </c>
      <c r="O98" s="564">
        <v>28.873495777707422</v>
      </c>
      <c r="P98" s="565">
        <f t="shared" si="79"/>
        <v>28.873495777707422</v>
      </c>
      <c r="Q98" s="310">
        <v>0</v>
      </c>
      <c r="R98" s="564">
        <v>0</v>
      </c>
      <c r="S98" s="565">
        <f t="shared" si="80"/>
        <v>0</v>
      </c>
    </row>
    <row r="99" spans="1:19" s="4" customFormat="1" ht="15" customHeight="1">
      <c r="A99" s="26"/>
      <c r="B99" s="106">
        <f t="shared" si="75"/>
        <v>55</v>
      </c>
      <c r="C99" s="308" t="s">
        <v>159</v>
      </c>
      <c r="D99" s="544" t="s">
        <v>175</v>
      </c>
      <c r="E99" s="310">
        <v>-1.155204815330893E-2</v>
      </c>
      <c r="F99" s="265">
        <v>1.155204815330893E-2</v>
      </c>
      <c r="G99" s="171">
        <f t="shared" si="76"/>
        <v>0</v>
      </c>
      <c r="H99" s="310">
        <v>-1.155204815330893E-2</v>
      </c>
      <c r="I99" s="564">
        <v>8.0864337073162512E-3</v>
      </c>
      <c r="J99" s="565">
        <f t="shared" si="77"/>
        <v>-3.4656144459926791E-3</v>
      </c>
      <c r="K99" s="310">
        <v>0</v>
      </c>
      <c r="L99" s="564">
        <v>-1.155204815330893E-2</v>
      </c>
      <c r="M99" s="565">
        <f t="shared" si="78"/>
        <v>-1.155204815330893E-2</v>
      </c>
      <c r="N99" s="310">
        <v>0</v>
      </c>
      <c r="O99" s="564">
        <v>-8.0864337073162512E-3</v>
      </c>
      <c r="P99" s="565">
        <f t="shared" si="79"/>
        <v>-8.0864337073162512E-3</v>
      </c>
      <c r="Q99" s="310">
        <v>0</v>
      </c>
      <c r="R99" s="564">
        <v>0</v>
      </c>
      <c r="S99" s="565">
        <f t="shared" si="80"/>
        <v>0</v>
      </c>
    </row>
    <row r="100" spans="1:19" s="4" customFormat="1" ht="15" customHeight="1">
      <c r="A100" s="26"/>
      <c r="B100" s="106">
        <f t="shared" si="75"/>
        <v>56</v>
      </c>
      <c r="C100" s="308" t="s">
        <v>160</v>
      </c>
      <c r="D100" s="544" t="s">
        <v>175</v>
      </c>
      <c r="E100" s="310">
        <v>1.6406781348470005</v>
      </c>
      <c r="F100" s="265">
        <v>-1.6406781348470005</v>
      </c>
      <c r="G100" s="171">
        <f t="shared" si="76"/>
        <v>0</v>
      </c>
      <c r="H100" s="310">
        <v>1.6406781348470005</v>
      </c>
      <c r="I100" s="564">
        <v>-1.1484746943929003</v>
      </c>
      <c r="J100" s="565">
        <f t="shared" si="77"/>
        <v>0.49220344045410025</v>
      </c>
      <c r="K100" s="310">
        <v>0</v>
      </c>
      <c r="L100" s="564">
        <v>1.6406781348470005</v>
      </c>
      <c r="M100" s="565">
        <f t="shared" si="78"/>
        <v>1.6406781348470005</v>
      </c>
      <c r="N100" s="310">
        <v>0</v>
      </c>
      <c r="O100" s="564">
        <v>1.1484746943929003</v>
      </c>
      <c r="P100" s="565">
        <f t="shared" si="79"/>
        <v>1.1484746943929003</v>
      </c>
      <c r="Q100" s="310">
        <v>0</v>
      </c>
      <c r="R100" s="564">
        <v>0</v>
      </c>
      <c r="S100" s="565">
        <f t="shared" si="80"/>
        <v>0</v>
      </c>
    </row>
    <row r="101" spans="1:19" s="4" customFormat="1" ht="15" customHeight="1">
      <c r="A101" s="26"/>
      <c r="B101" s="106">
        <f t="shared" si="75"/>
        <v>57</v>
      </c>
      <c r="C101" s="308" t="s">
        <v>161</v>
      </c>
      <c r="D101" s="544" t="s">
        <v>175</v>
      </c>
      <c r="E101" s="310">
        <v>1.0502686788579116</v>
      </c>
      <c r="F101" s="265">
        <v>-1.0502686788579116</v>
      </c>
      <c r="G101" s="171">
        <f t="shared" si="76"/>
        <v>0</v>
      </c>
      <c r="H101" s="310">
        <v>1.0502686788579116</v>
      </c>
      <c r="I101" s="564">
        <v>-0.73518807520053819</v>
      </c>
      <c r="J101" s="565">
        <f t="shared" si="77"/>
        <v>0.31508060365737345</v>
      </c>
      <c r="K101" s="310">
        <v>0</v>
      </c>
      <c r="L101" s="564">
        <v>1.0502686788579116</v>
      </c>
      <c r="M101" s="565">
        <f t="shared" si="78"/>
        <v>1.0502686788579116</v>
      </c>
      <c r="N101" s="310">
        <v>0</v>
      </c>
      <c r="O101" s="564">
        <v>0.73518807520053808</v>
      </c>
      <c r="P101" s="565">
        <f t="shared" si="79"/>
        <v>0.73518807520053808</v>
      </c>
      <c r="Q101" s="310">
        <v>0</v>
      </c>
      <c r="R101" s="564">
        <v>0</v>
      </c>
      <c r="S101" s="565">
        <f t="shared" si="80"/>
        <v>0</v>
      </c>
    </row>
    <row r="102" spans="1:19" s="4" customFormat="1" ht="15" customHeight="1">
      <c r="A102" s="26"/>
      <c r="B102" s="106">
        <f t="shared" si="75"/>
        <v>58</v>
      </c>
      <c r="C102" s="308" t="s">
        <v>162</v>
      </c>
      <c r="D102" s="544" t="s">
        <v>175</v>
      </c>
      <c r="E102" s="310">
        <v>5.9129539629452887</v>
      </c>
      <c r="F102" s="265">
        <v>-5.9129539629452887</v>
      </c>
      <c r="G102" s="171">
        <f t="shared" si="76"/>
        <v>0</v>
      </c>
      <c r="H102" s="310">
        <v>5.9129539629452887</v>
      </c>
      <c r="I102" s="564">
        <v>-4.1390677740617026</v>
      </c>
      <c r="J102" s="565">
        <f t="shared" si="77"/>
        <v>1.7738861888835862</v>
      </c>
      <c r="K102" s="310">
        <v>0</v>
      </c>
      <c r="L102" s="564">
        <v>5.9129539629452887</v>
      </c>
      <c r="M102" s="565">
        <f t="shared" si="78"/>
        <v>5.9129539629452887</v>
      </c>
      <c r="N102" s="310">
        <v>0</v>
      </c>
      <c r="O102" s="564">
        <v>4.1390677740617017</v>
      </c>
      <c r="P102" s="565">
        <f t="shared" si="79"/>
        <v>4.1390677740617017</v>
      </c>
      <c r="Q102" s="310">
        <v>0</v>
      </c>
      <c r="R102" s="564">
        <v>0</v>
      </c>
      <c r="S102" s="565">
        <f t="shared" si="80"/>
        <v>0</v>
      </c>
    </row>
    <row r="103" spans="1:19" s="4" customFormat="1" ht="15" customHeight="1">
      <c r="A103" s="26"/>
      <c r="B103" s="106">
        <f>MAX(B82:B102)+1</f>
        <v>59</v>
      </c>
      <c r="C103" s="308" t="s">
        <v>163</v>
      </c>
      <c r="D103" s="544" t="s">
        <v>175</v>
      </c>
      <c r="E103" s="310">
        <v>2.1326482460573755</v>
      </c>
      <c r="F103" s="265">
        <v>-2.1326482460573755</v>
      </c>
      <c r="G103" s="171">
        <f t="shared" si="76"/>
        <v>0</v>
      </c>
      <c r="H103" s="310">
        <v>2.1326482460573755</v>
      </c>
      <c r="I103" s="564">
        <v>-1.4928537722401627</v>
      </c>
      <c r="J103" s="565">
        <f t="shared" si="77"/>
        <v>0.63979447381721277</v>
      </c>
      <c r="K103" s="310">
        <v>0</v>
      </c>
      <c r="L103" s="564">
        <v>2.1326482460573755</v>
      </c>
      <c r="M103" s="565">
        <f t="shared" si="78"/>
        <v>2.1326482460573755</v>
      </c>
      <c r="N103" s="310">
        <v>0</v>
      </c>
      <c r="O103" s="564">
        <v>1.4928537722401627</v>
      </c>
      <c r="P103" s="565">
        <f t="shared" si="79"/>
        <v>1.4928537722401627</v>
      </c>
      <c r="Q103" s="310">
        <v>0</v>
      </c>
      <c r="R103" s="564">
        <v>0</v>
      </c>
      <c r="S103" s="565">
        <f t="shared" si="80"/>
        <v>0</v>
      </c>
    </row>
    <row r="104" spans="1:19" s="4" customFormat="1" ht="16.5" customHeight="1">
      <c r="A104" s="26"/>
      <c r="B104" s="106">
        <f>MAX(B83:B103)+1</f>
        <v>60</v>
      </c>
      <c r="C104" s="308" t="s">
        <v>164</v>
      </c>
      <c r="D104" s="544" t="s">
        <v>175</v>
      </c>
      <c r="E104" s="310">
        <v>6.7274372662573345</v>
      </c>
      <c r="F104" s="265">
        <v>-6.7274372662573345</v>
      </c>
      <c r="G104" s="171">
        <f t="shared" si="76"/>
        <v>0</v>
      </c>
      <c r="H104" s="310">
        <v>6.7274372662573345</v>
      </c>
      <c r="I104" s="564">
        <v>-4.7092060863801342</v>
      </c>
      <c r="J104" s="565">
        <f t="shared" si="77"/>
        <v>2.0182311798772004</v>
      </c>
      <c r="K104" s="310">
        <v>0</v>
      </c>
      <c r="L104" s="564">
        <v>6.7274372662573354</v>
      </c>
      <c r="M104" s="565">
        <f t="shared" si="78"/>
        <v>6.7274372662573354</v>
      </c>
      <c r="N104" s="310">
        <v>0</v>
      </c>
      <c r="O104" s="564">
        <v>4.7092060863801342</v>
      </c>
      <c r="P104" s="565">
        <f t="shared" si="79"/>
        <v>4.7092060863801342</v>
      </c>
      <c r="Q104" s="310">
        <v>0</v>
      </c>
      <c r="R104" s="564">
        <v>0</v>
      </c>
      <c r="S104" s="565">
        <f t="shared" si="80"/>
        <v>0</v>
      </c>
    </row>
    <row r="105" spans="1:19" s="4" customFormat="1" ht="16.5" customHeight="1" thickBot="1">
      <c r="A105" s="26"/>
      <c r="B105" s="106">
        <f>MAX(B84:B104)+1</f>
        <v>61</v>
      </c>
      <c r="C105" s="337" t="s">
        <v>0</v>
      </c>
      <c r="D105" s="13"/>
      <c r="E105" s="341">
        <f t="shared" ref="E105:S105" si="81">SUM(E95:E104)</f>
        <v>43.410318462660939</v>
      </c>
      <c r="F105" s="493">
        <f t="shared" si="81"/>
        <v>-43.410318462660939</v>
      </c>
      <c r="G105" s="249">
        <f t="shared" si="81"/>
        <v>0</v>
      </c>
      <c r="H105" s="341">
        <f t="shared" si="81"/>
        <v>43.410318462660939</v>
      </c>
      <c r="I105" s="592">
        <f t="shared" si="81"/>
        <v>-30.387222923862655</v>
      </c>
      <c r="J105" s="578">
        <f t="shared" si="81"/>
        <v>13.02309553879828</v>
      </c>
      <c r="K105" s="341">
        <f t="shared" si="81"/>
        <v>0</v>
      </c>
      <c r="L105" s="592">
        <f t="shared" si="81"/>
        <v>43.410318462660946</v>
      </c>
      <c r="M105" s="578">
        <f t="shared" si="81"/>
        <v>43.410318462660946</v>
      </c>
      <c r="N105" s="341">
        <f t="shared" si="81"/>
        <v>0</v>
      </c>
      <c r="O105" s="592">
        <f t="shared" si="81"/>
        <v>30.387222923862659</v>
      </c>
      <c r="P105" s="578">
        <f t="shared" si="81"/>
        <v>30.387222923862659</v>
      </c>
      <c r="Q105" s="341">
        <f t="shared" si="81"/>
        <v>0</v>
      </c>
      <c r="R105" s="592">
        <f t="shared" si="81"/>
        <v>0</v>
      </c>
      <c r="S105" s="578">
        <f t="shared" si="81"/>
        <v>0</v>
      </c>
    </row>
    <row r="106" spans="1:19" s="4" customFormat="1" ht="15.75" customHeight="1">
      <c r="A106" s="26"/>
      <c r="B106" s="106"/>
      <c r="C106" s="273"/>
      <c r="D106" s="13"/>
      <c r="E106" s="310"/>
      <c r="F106" s="265"/>
      <c r="G106" s="171"/>
      <c r="H106" s="310"/>
      <c r="I106" s="265"/>
      <c r="J106" s="171"/>
      <c r="K106" s="310"/>
      <c r="L106" s="265"/>
      <c r="M106" s="171"/>
      <c r="N106" s="310"/>
      <c r="O106" s="265"/>
      <c r="P106" s="171"/>
      <c r="Q106" s="310"/>
      <c r="R106" s="265"/>
      <c r="S106" s="171"/>
    </row>
    <row r="107" spans="1:19" s="4" customFormat="1" ht="16.5" customHeight="1">
      <c r="A107" s="26"/>
      <c r="B107" s="300" t="s">
        <v>114</v>
      </c>
      <c r="C107" s="303"/>
      <c r="D107" s="543"/>
      <c r="E107" s="310"/>
      <c r="F107" s="265"/>
      <c r="G107" s="171"/>
      <c r="H107" s="310"/>
      <c r="I107" s="265"/>
      <c r="J107" s="171"/>
      <c r="K107" s="310"/>
      <c r="L107" s="265"/>
      <c r="M107" s="171"/>
      <c r="N107" s="310"/>
      <c r="O107" s="265"/>
      <c r="P107" s="171"/>
      <c r="Q107" s="310"/>
      <c r="R107" s="265"/>
      <c r="S107" s="171"/>
    </row>
    <row r="108" spans="1:19" s="4" customFormat="1" ht="15" customHeight="1">
      <c r="A108" s="26"/>
      <c r="B108" s="106">
        <f t="shared" ref="B108:B116" si="82">MAX(B86:B107)+1</f>
        <v>62</v>
      </c>
      <c r="C108" s="308" t="s">
        <v>92</v>
      </c>
      <c r="D108" s="544" t="s">
        <v>176</v>
      </c>
      <c r="E108" s="310">
        <v>0.86016680265368373</v>
      </c>
      <c r="F108" s="265">
        <v>-0.86016680265368373</v>
      </c>
      <c r="G108" s="171">
        <f t="shared" ref="G108:G118" si="83">E108+F108</f>
        <v>0</v>
      </c>
      <c r="H108" s="310">
        <v>0.86016680265368373</v>
      </c>
      <c r="I108" s="564">
        <v>-0.60211676185757868</v>
      </c>
      <c r="J108" s="565">
        <f t="shared" ref="J108:J118" si="84">H108+I108</f>
        <v>0.25805004079610505</v>
      </c>
      <c r="K108" s="310">
        <v>0</v>
      </c>
      <c r="L108" s="564">
        <v>0.86016680265368362</v>
      </c>
      <c r="M108" s="565">
        <f t="shared" ref="M108:M118" si="85">K108+L108</f>
        <v>0.86016680265368362</v>
      </c>
      <c r="N108" s="310">
        <v>0</v>
      </c>
      <c r="O108" s="564">
        <v>0.60211676185757845</v>
      </c>
      <c r="P108" s="565">
        <f>N108+O108</f>
        <v>0.60211676185757845</v>
      </c>
      <c r="Q108" s="310">
        <v>0</v>
      </c>
      <c r="R108" s="564">
        <v>0</v>
      </c>
      <c r="S108" s="565">
        <f t="shared" ref="S108:S118" si="86">Q108+R108</f>
        <v>0</v>
      </c>
    </row>
    <row r="109" spans="1:19" s="4" customFormat="1" ht="15" customHeight="1">
      <c r="A109" s="26"/>
      <c r="B109" s="106">
        <f t="shared" si="82"/>
        <v>63</v>
      </c>
      <c r="C109" s="308" t="s">
        <v>165</v>
      </c>
      <c r="D109" s="544" t="s">
        <v>176</v>
      </c>
      <c r="E109" s="310">
        <v>0.47520082746765901</v>
      </c>
      <c r="F109" s="265">
        <v>-0.47520082746765901</v>
      </c>
      <c r="G109" s="171">
        <f t="shared" si="83"/>
        <v>0</v>
      </c>
      <c r="H109" s="310">
        <v>0.47520082746765901</v>
      </c>
      <c r="I109" s="564">
        <v>-0.33264057922736134</v>
      </c>
      <c r="J109" s="565">
        <f t="shared" si="84"/>
        <v>0.14256024824029767</v>
      </c>
      <c r="K109" s="310">
        <v>0</v>
      </c>
      <c r="L109" s="564">
        <v>0.47520082746765901</v>
      </c>
      <c r="M109" s="565">
        <f t="shared" si="85"/>
        <v>0.47520082746765901</v>
      </c>
      <c r="N109" s="310">
        <v>0</v>
      </c>
      <c r="O109" s="564">
        <v>0.33264057922736129</v>
      </c>
      <c r="P109" s="565">
        <f t="shared" ref="P109:P118" si="87">N109+O109</f>
        <v>0.33264057922736129</v>
      </c>
      <c r="Q109" s="310">
        <v>0</v>
      </c>
      <c r="R109" s="564">
        <v>0</v>
      </c>
      <c r="S109" s="565">
        <f t="shared" si="86"/>
        <v>0</v>
      </c>
    </row>
    <row r="110" spans="1:19" s="4" customFormat="1" ht="15" customHeight="1">
      <c r="A110" s="26"/>
      <c r="B110" s="106">
        <f t="shared" si="82"/>
        <v>64</v>
      </c>
      <c r="C110" s="308" t="s">
        <v>166</v>
      </c>
      <c r="D110" s="544" t="s">
        <v>176</v>
      </c>
      <c r="E110" s="310">
        <v>-18.778378522340262</v>
      </c>
      <c r="F110" s="265">
        <v>18.778378522340262</v>
      </c>
      <c r="G110" s="171">
        <f t="shared" si="83"/>
        <v>0</v>
      </c>
      <c r="H110" s="310">
        <v>-18.778378522340262</v>
      </c>
      <c r="I110" s="564">
        <v>13.144864965638185</v>
      </c>
      <c r="J110" s="565">
        <f t="shared" si="84"/>
        <v>-5.6335135567020771</v>
      </c>
      <c r="K110" s="310">
        <v>0</v>
      </c>
      <c r="L110" s="564">
        <v>-18.778378522340262</v>
      </c>
      <c r="M110" s="565">
        <f t="shared" si="85"/>
        <v>-18.778378522340262</v>
      </c>
      <c r="N110" s="310">
        <v>0</v>
      </c>
      <c r="O110" s="564">
        <v>-13.144864965638183</v>
      </c>
      <c r="P110" s="565">
        <f t="shared" si="87"/>
        <v>-13.144864965638183</v>
      </c>
      <c r="Q110" s="310">
        <v>0</v>
      </c>
      <c r="R110" s="564">
        <v>0</v>
      </c>
      <c r="S110" s="565">
        <f t="shared" si="86"/>
        <v>0</v>
      </c>
    </row>
    <row r="111" spans="1:19" s="4" customFormat="1" ht="15" customHeight="1">
      <c r="A111" s="26"/>
      <c r="B111" s="106">
        <f t="shared" si="82"/>
        <v>65</v>
      </c>
      <c r="C111" s="308" t="s">
        <v>167</v>
      </c>
      <c r="D111" s="544" t="s">
        <v>176</v>
      </c>
      <c r="E111" s="310">
        <v>-15.794411605879926</v>
      </c>
      <c r="F111" s="265">
        <v>15.794411605879926</v>
      </c>
      <c r="G111" s="171">
        <f t="shared" si="83"/>
        <v>0</v>
      </c>
      <c r="H111" s="310">
        <v>-15.794411605879926</v>
      </c>
      <c r="I111" s="564">
        <v>11.056088124115949</v>
      </c>
      <c r="J111" s="565">
        <f t="shared" si="84"/>
        <v>-4.7383234817639774</v>
      </c>
      <c r="K111" s="310">
        <v>0</v>
      </c>
      <c r="L111" s="564">
        <v>-15.79441160587993</v>
      </c>
      <c r="M111" s="565">
        <f t="shared" si="85"/>
        <v>-15.79441160587993</v>
      </c>
      <c r="N111" s="310">
        <v>0</v>
      </c>
      <c r="O111" s="564">
        <v>-11.05608812411595</v>
      </c>
      <c r="P111" s="565">
        <f t="shared" si="87"/>
        <v>-11.05608812411595</v>
      </c>
      <c r="Q111" s="310">
        <v>0</v>
      </c>
      <c r="R111" s="564">
        <v>0</v>
      </c>
      <c r="S111" s="565">
        <f t="shared" si="86"/>
        <v>0</v>
      </c>
    </row>
    <row r="112" spans="1:19" s="4" customFormat="1" ht="15" customHeight="1">
      <c r="A112" s="26"/>
      <c r="B112" s="106">
        <f t="shared" si="82"/>
        <v>66</v>
      </c>
      <c r="C112" s="308" t="s">
        <v>168</v>
      </c>
      <c r="D112" s="544" t="s">
        <v>176</v>
      </c>
      <c r="E112" s="310">
        <v>-34.312322182056995</v>
      </c>
      <c r="F112" s="265">
        <v>34.312322182056995</v>
      </c>
      <c r="G112" s="171">
        <f t="shared" si="83"/>
        <v>0</v>
      </c>
      <c r="H112" s="310">
        <v>-34.312322182056995</v>
      </c>
      <c r="I112" s="564">
        <v>24.018625527439895</v>
      </c>
      <c r="J112" s="565">
        <f t="shared" si="84"/>
        <v>-10.293696654617101</v>
      </c>
      <c r="K112" s="310">
        <v>0</v>
      </c>
      <c r="L112" s="564">
        <v>-34.312322182056995</v>
      </c>
      <c r="M112" s="565">
        <f t="shared" si="85"/>
        <v>-34.312322182056995</v>
      </c>
      <c r="N112" s="310">
        <v>0</v>
      </c>
      <c r="O112" s="564">
        <v>-24.018625527439895</v>
      </c>
      <c r="P112" s="565">
        <f t="shared" si="87"/>
        <v>-24.018625527439895</v>
      </c>
      <c r="Q112" s="310">
        <v>0</v>
      </c>
      <c r="R112" s="564">
        <v>0</v>
      </c>
      <c r="S112" s="565">
        <f t="shared" si="86"/>
        <v>0</v>
      </c>
    </row>
    <row r="113" spans="1:19" s="340" customFormat="1" ht="30">
      <c r="A113" s="338"/>
      <c r="B113" s="307">
        <f t="shared" si="82"/>
        <v>67</v>
      </c>
      <c r="C113" s="309" t="s">
        <v>169</v>
      </c>
      <c r="D113" s="544" t="s">
        <v>176</v>
      </c>
      <c r="E113" s="310">
        <v>10.294688679104731</v>
      </c>
      <c r="F113" s="339">
        <v>-10.294688679104731</v>
      </c>
      <c r="G113" s="331">
        <f t="shared" si="83"/>
        <v>0</v>
      </c>
      <c r="H113" s="310">
        <v>10.294688679104731</v>
      </c>
      <c r="I113" s="593">
        <v>-7.206282075373311</v>
      </c>
      <c r="J113" s="594">
        <f t="shared" si="84"/>
        <v>3.0884066037314195</v>
      </c>
      <c r="K113" s="310">
        <v>0</v>
      </c>
      <c r="L113" s="593">
        <v>10.294688679104731</v>
      </c>
      <c r="M113" s="594">
        <f t="shared" si="85"/>
        <v>10.294688679104731</v>
      </c>
      <c r="N113" s="310">
        <v>0</v>
      </c>
      <c r="O113" s="593">
        <v>7.206282075373311</v>
      </c>
      <c r="P113" s="565">
        <f t="shared" si="87"/>
        <v>7.206282075373311</v>
      </c>
      <c r="Q113" s="310">
        <v>0</v>
      </c>
      <c r="R113" s="593">
        <v>0</v>
      </c>
      <c r="S113" s="565">
        <f t="shared" si="86"/>
        <v>0</v>
      </c>
    </row>
    <row r="114" spans="1:19" s="4" customFormat="1" ht="15" customHeight="1">
      <c r="A114" s="26"/>
      <c r="B114" s="106">
        <f t="shared" si="82"/>
        <v>68</v>
      </c>
      <c r="C114" s="308" t="s">
        <v>170</v>
      </c>
      <c r="D114" s="544" t="s">
        <v>176</v>
      </c>
      <c r="E114" s="310">
        <v>-2.1524769041884513</v>
      </c>
      <c r="F114" s="265">
        <v>2.1524769041884513</v>
      </c>
      <c r="G114" s="171">
        <f t="shared" si="83"/>
        <v>0</v>
      </c>
      <c r="H114" s="310">
        <v>-2.1524769041884513</v>
      </c>
      <c r="I114" s="564">
        <v>1.506733832931916</v>
      </c>
      <c r="J114" s="565">
        <f t="shared" si="84"/>
        <v>-0.64574307125653529</v>
      </c>
      <c r="K114" s="310">
        <v>0</v>
      </c>
      <c r="L114" s="564">
        <v>-2.1524769041884513</v>
      </c>
      <c r="M114" s="565">
        <f t="shared" si="85"/>
        <v>-2.1524769041884513</v>
      </c>
      <c r="N114" s="310">
        <v>0</v>
      </c>
      <c r="O114" s="564">
        <v>-1.5067338329319158</v>
      </c>
      <c r="P114" s="565">
        <f t="shared" si="87"/>
        <v>-1.5067338329319158</v>
      </c>
      <c r="Q114" s="310">
        <v>0</v>
      </c>
      <c r="R114" s="564">
        <v>0</v>
      </c>
      <c r="S114" s="565">
        <f t="shared" si="86"/>
        <v>0</v>
      </c>
    </row>
    <row r="115" spans="1:19" s="4" customFormat="1" ht="15" customHeight="1">
      <c r="A115" s="26"/>
      <c r="B115" s="106">
        <f t="shared" si="82"/>
        <v>69</v>
      </c>
      <c r="C115" s="308" t="s">
        <v>171</v>
      </c>
      <c r="D115" s="544" t="s">
        <v>176</v>
      </c>
      <c r="E115" s="310">
        <v>21.46601916183959</v>
      </c>
      <c r="F115" s="265">
        <v>-21.46601916183959</v>
      </c>
      <c r="G115" s="171">
        <f t="shared" si="83"/>
        <v>0</v>
      </c>
      <c r="H115" s="310">
        <v>21.46601916183959</v>
      </c>
      <c r="I115" s="564">
        <v>-15.026213413287714</v>
      </c>
      <c r="J115" s="565">
        <f t="shared" si="84"/>
        <v>6.4398057485518763</v>
      </c>
      <c r="K115" s="310">
        <v>0</v>
      </c>
      <c r="L115" s="564">
        <v>21.46601916183959</v>
      </c>
      <c r="M115" s="565">
        <f t="shared" si="85"/>
        <v>21.46601916183959</v>
      </c>
      <c r="N115" s="310">
        <v>0</v>
      </c>
      <c r="O115" s="564">
        <v>15.026213413287712</v>
      </c>
      <c r="P115" s="565">
        <f t="shared" si="87"/>
        <v>15.026213413287712</v>
      </c>
      <c r="Q115" s="310">
        <v>0</v>
      </c>
      <c r="R115" s="564">
        <v>0</v>
      </c>
      <c r="S115" s="565">
        <f t="shared" si="86"/>
        <v>0</v>
      </c>
    </row>
    <row r="116" spans="1:19" s="4" customFormat="1" ht="15" customHeight="1">
      <c r="A116" s="26"/>
      <c r="B116" s="106">
        <f t="shared" si="82"/>
        <v>70</v>
      </c>
      <c r="C116" s="308" t="s">
        <v>172</v>
      </c>
      <c r="D116" s="544" t="s">
        <v>176</v>
      </c>
      <c r="E116" s="310">
        <v>113.09472977347093</v>
      </c>
      <c r="F116" s="265">
        <v>-113.09472977347093</v>
      </c>
      <c r="G116" s="171">
        <f t="shared" si="83"/>
        <v>0</v>
      </c>
      <c r="H116" s="310">
        <v>113.09472977347093</v>
      </c>
      <c r="I116" s="564">
        <v>-79.166310841429663</v>
      </c>
      <c r="J116" s="565">
        <f t="shared" si="84"/>
        <v>33.928418932041268</v>
      </c>
      <c r="K116" s="310">
        <v>0</v>
      </c>
      <c r="L116" s="564">
        <v>113.09472977347093</v>
      </c>
      <c r="M116" s="565">
        <f t="shared" si="85"/>
        <v>113.09472977347093</v>
      </c>
      <c r="N116" s="310">
        <v>0</v>
      </c>
      <c r="O116" s="564">
        <v>79.166310841429649</v>
      </c>
      <c r="P116" s="565">
        <f t="shared" si="87"/>
        <v>79.166310841429649</v>
      </c>
      <c r="Q116" s="310">
        <v>0</v>
      </c>
      <c r="R116" s="564">
        <v>0</v>
      </c>
      <c r="S116" s="565">
        <f t="shared" si="86"/>
        <v>0</v>
      </c>
    </row>
    <row r="117" spans="1:19" s="4" customFormat="1" ht="15" customHeight="1">
      <c r="A117" s="26"/>
      <c r="B117" s="106">
        <f>MAX(B96:B116)+1</f>
        <v>71</v>
      </c>
      <c r="C117" s="308" t="s">
        <v>173</v>
      </c>
      <c r="D117" s="544" t="s">
        <v>176</v>
      </c>
      <c r="E117" s="310">
        <v>11.712616866478001</v>
      </c>
      <c r="F117" s="265">
        <v>-11.712616866478001</v>
      </c>
      <c r="G117" s="171">
        <f t="shared" si="83"/>
        <v>0</v>
      </c>
      <c r="H117" s="310">
        <v>11.712616866478001</v>
      </c>
      <c r="I117" s="564">
        <v>-8.1988318065346011</v>
      </c>
      <c r="J117" s="565">
        <f t="shared" si="84"/>
        <v>3.5137850599434</v>
      </c>
      <c r="K117" s="310">
        <v>0</v>
      </c>
      <c r="L117" s="564">
        <v>11.712616866478001</v>
      </c>
      <c r="M117" s="565">
        <f t="shared" si="85"/>
        <v>11.712616866478001</v>
      </c>
      <c r="N117" s="310">
        <v>0</v>
      </c>
      <c r="O117" s="564">
        <v>8.1988318065346011</v>
      </c>
      <c r="P117" s="565">
        <f t="shared" si="87"/>
        <v>8.1988318065346011</v>
      </c>
      <c r="Q117" s="310">
        <v>0</v>
      </c>
      <c r="R117" s="564">
        <v>0</v>
      </c>
      <c r="S117" s="565">
        <f t="shared" si="86"/>
        <v>0</v>
      </c>
    </row>
    <row r="118" spans="1:19" s="4" customFormat="1" ht="15" customHeight="1">
      <c r="A118" s="26"/>
      <c r="B118" s="106">
        <f>MAX(B97:B117)+1</f>
        <v>72</v>
      </c>
      <c r="C118" s="308" t="s">
        <v>174</v>
      </c>
      <c r="D118" s="544" t="s">
        <v>176</v>
      </c>
      <c r="E118" s="310">
        <v>22.064200448779363</v>
      </c>
      <c r="F118" s="265">
        <v>-22.064200448779363</v>
      </c>
      <c r="G118" s="171">
        <f t="shared" si="83"/>
        <v>0</v>
      </c>
      <c r="H118" s="310">
        <v>22.064200448779363</v>
      </c>
      <c r="I118" s="564">
        <v>-15.444940314145555</v>
      </c>
      <c r="J118" s="565">
        <f t="shared" si="84"/>
        <v>6.6192601346338087</v>
      </c>
      <c r="K118" s="310">
        <v>0</v>
      </c>
      <c r="L118" s="564">
        <v>22.064200448779363</v>
      </c>
      <c r="M118" s="565">
        <f t="shared" si="85"/>
        <v>22.064200448779363</v>
      </c>
      <c r="N118" s="310">
        <v>0</v>
      </c>
      <c r="O118" s="564">
        <v>15.444940314145553</v>
      </c>
      <c r="P118" s="565">
        <f t="shared" si="87"/>
        <v>15.444940314145553</v>
      </c>
      <c r="Q118" s="310">
        <v>0</v>
      </c>
      <c r="R118" s="564">
        <v>0</v>
      </c>
      <c r="S118" s="565">
        <f t="shared" si="86"/>
        <v>0</v>
      </c>
    </row>
    <row r="119" spans="1:19" s="4" customFormat="1" ht="16.5" customHeight="1" thickBot="1">
      <c r="A119" s="26"/>
      <c r="B119" s="113">
        <f>MAX(B98:B118)+1</f>
        <v>73</v>
      </c>
      <c r="C119" s="312" t="s">
        <v>0</v>
      </c>
      <c r="D119" s="545"/>
      <c r="E119" s="341">
        <f t="shared" ref="E119:S119" si="88">SUM(E108:E118)</f>
        <v>108.93003334532831</v>
      </c>
      <c r="F119" s="493">
        <f t="shared" si="88"/>
        <v>-108.93003334532831</v>
      </c>
      <c r="G119" s="249">
        <f t="shared" si="88"/>
        <v>0</v>
      </c>
      <c r="H119" s="341">
        <f t="shared" si="88"/>
        <v>108.93003334532831</v>
      </c>
      <c r="I119" s="592">
        <f t="shared" si="88"/>
        <v>-76.251023341729848</v>
      </c>
      <c r="J119" s="578">
        <f t="shared" si="88"/>
        <v>32.679010003598478</v>
      </c>
      <c r="K119" s="341">
        <f t="shared" si="88"/>
        <v>0</v>
      </c>
      <c r="L119" s="592">
        <f t="shared" si="88"/>
        <v>108.93003334532831</v>
      </c>
      <c r="M119" s="578">
        <f t="shared" si="88"/>
        <v>108.93003334532831</v>
      </c>
      <c r="N119" s="341">
        <f t="shared" si="88"/>
        <v>0</v>
      </c>
      <c r="O119" s="592">
        <f t="shared" si="88"/>
        <v>76.25102334172982</v>
      </c>
      <c r="P119" s="578">
        <f t="shared" si="88"/>
        <v>76.25102334172982</v>
      </c>
      <c r="Q119" s="341">
        <f t="shared" si="88"/>
        <v>0</v>
      </c>
      <c r="R119" s="592">
        <f t="shared" si="88"/>
        <v>0</v>
      </c>
      <c r="S119" s="578">
        <f t="shared" si="88"/>
        <v>0</v>
      </c>
    </row>
    <row r="120" spans="1:19" ht="15" customHeight="1">
      <c r="B120" s="117"/>
      <c r="C120" s="122"/>
      <c r="D120" s="122"/>
      <c r="E120" s="117"/>
      <c r="F120" s="122"/>
      <c r="G120" s="117"/>
    </row>
    <row r="121" spans="1:19" ht="15" customHeight="1">
      <c r="B121" s="117"/>
      <c r="C121" s="122"/>
      <c r="D121" s="122"/>
      <c r="E121" s="554"/>
      <c r="F121" s="553"/>
      <c r="G121" s="117"/>
    </row>
    <row r="122" spans="1:19" ht="15" customHeight="1">
      <c r="B122" s="117"/>
      <c r="C122" s="122"/>
      <c r="D122" s="122"/>
      <c r="E122" s="554"/>
      <c r="F122" s="553"/>
      <c r="G122" s="117"/>
    </row>
    <row r="123" spans="1:19" ht="15" customHeight="1">
      <c r="B123" s="117"/>
      <c r="C123" s="122"/>
      <c r="D123" s="122"/>
      <c r="E123" s="554"/>
      <c r="F123" s="553"/>
      <c r="G123" s="117"/>
    </row>
    <row r="124" spans="1:19" ht="15" customHeight="1">
      <c r="B124" s="117"/>
      <c r="C124" s="122"/>
      <c r="D124" s="122"/>
      <c r="E124" s="554"/>
      <c r="F124" s="553"/>
      <c r="G124" s="117"/>
    </row>
    <row r="125" spans="1:19" ht="15" customHeight="1">
      <c r="B125" s="117"/>
      <c r="C125" s="122"/>
      <c r="D125" s="122"/>
      <c r="E125" s="554"/>
      <c r="F125" s="553"/>
      <c r="G125" s="117"/>
    </row>
    <row r="126" spans="1:19" ht="15" customHeight="1">
      <c r="B126" s="117"/>
      <c r="C126" s="122"/>
      <c r="D126" s="122"/>
      <c r="E126" s="554"/>
      <c r="F126" s="553"/>
      <c r="G126" s="117"/>
    </row>
    <row r="127" spans="1:19" ht="15" customHeight="1">
      <c r="B127" s="117"/>
      <c r="C127" s="122"/>
      <c r="D127" s="122"/>
      <c r="E127" s="554"/>
      <c r="F127" s="553"/>
      <c r="G127" s="117"/>
    </row>
    <row r="128" spans="1:19" ht="15" customHeight="1">
      <c r="B128" s="117"/>
      <c r="C128" s="122"/>
      <c r="D128" s="122"/>
      <c r="E128" s="554"/>
      <c r="F128" s="553"/>
      <c r="G128" s="117"/>
    </row>
    <row r="129" spans="2:7" ht="15" customHeight="1">
      <c r="B129" s="117"/>
      <c r="C129" s="122"/>
      <c r="D129" s="122"/>
      <c r="E129" s="554"/>
      <c r="F129" s="553"/>
      <c r="G129" s="117"/>
    </row>
    <row r="130" spans="2:7" ht="15" customHeight="1">
      <c r="B130" s="117"/>
      <c r="C130" s="122"/>
      <c r="D130" s="122"/>
      <c r="E130" s="554"/>
      <c r="F130" s="553"/>
      <c r="G130" s="117"/>
    </row>
    <row r="131" spans="2:7" ht="15" customHeight="1">
      <c r="B131" s="117"/>
      <c r="C131" s="122"/>
      <c r="D131" s="122"/>
      <c r="E131" s="554"/>
      <c r="F131" s="122"/>
      <c r="G131" s="117"/>
    </row>
    <row r="132" spans="2:7" ht="15" customHeight="1">
      <c r="B132" s="117"/>
      <c r="C132" s="122"/>
      <c r="D132" s="122"/>
      <c r="E132" s="554"/>
      <c r="F132" s="122"/>
      <c r="G132" s="117"/>
    </row>
    <row r="133" spans="2:7" ht="15" customHeight="1">
      <c r="B133" s="117"/>
      <c r="C133" s="122"/>
      <c r="D133" s="122"/>
      <c r="E133" s="554"/>
      <c r="F133" s="122"/>
      <c r="G133" s="117"/>
    </row>
    <row r="134" spans="2:7" ht="15" customHeight="1">
      <c r="B134" s="117"/>
      <c r="C134" s="122"/>
      <c r="D134" s="122"/>
      <c r="E134" s="117"/>
      <c r="F134" s="122"/>
      <c r="G134" s="117"/>
    </row>
    <row r="135" spans="2:7" ht="15" customHeight="1">
      <c r="B135" s="117"/>
      <c r="C135" s="122"/>
      <c r="D135" s="122"/>
      <c r="E135" s="117"/>
      <c r="F135" s="122"/>
      <c r="G135" s="117"/>
    </row>
    <row r="136" spans="2:7" ht="15" customHeight="1">
      <c r="B136" s="117"/>
      <c r="C136" s="122"/>
      <c r="D136" s="122"/>
      <c r="E136" s="117"/>
      <c r="F136" s="122"/>
      <c r="G136" s="117"/>
    </row>
    <row r="137" spans="2:7" ht="15" customHeight="1">
      <c r="B137" s="117"/>
      <c r="C137" s="122"/>
      <c r="D137" s="122"/>
      <c r="E137" s="117"/>
      <c r="F137" s="122"/>
      <c r="G137" s="117"/>
    </row>
    <row r="138" spans="2:7" ht="15" customHeight="1">
      <c r="B138" s="117"/>
      <c r="C138" s="122"/>
      <c r="D138" s="122"/>
      <c r="E138" s="117"/>
      <c r="F138" s="122"/>
      <c r="G138" s="117"/>
    </row>
    <row r="139" spans="2:7" ht="15" customHeight="1">
      <c r="B139" s="117"/>
      <c r="C139" s="122"/>
      <c r="D139" s="122"/>
      <c r="E139" s="117"/>
      <c r="F139" s="122"/>
      <c r="G139" s="117"/>
    </row>
    <row r="140" spans="2:7" ht="15" customHeight="1">
      <c r="B140" s="117"/>
      <c r="C140" s="122"/>
      <c r="D140" s="122"/>
      <c r="E140" s="117"/>
      <c r="F140" s="122"/>
      <c r="G140" s="117"/>
    </row>
    <row r="141" spans="2:7" ht="15" customHeight="1">
      <c r="B141" s="117"/>
      <c r="C141" s="122"/>
      <c r="D141" s="122"/>
      <c r="E141" s="117"/>
      <c r="F141" s="122"/>
      <c r="G141" s="117"/>
    </row>
    <row r="142" spans="2:7" ht="15" customHeight="1">
      <c r="B142" s="117"/>
      <c r="C142" s="122"/>
      <c r="D142" s="122"/>
      <c r="E142" s="117"/>
      <c r="F142" s="122"/>
      <c r="G142" s="117"/>
    </row>
    <row r="143" spans="2:7" ht="15" customHeight="1">
      <c r="B143" s="117"/>
      <c r="C143" s="122"/>
      <c r="D143" s="122"/>
      <c r="E143" s="117"/>
      <c r="F143" s="122"/>
      <c r="G143" s="117"/>
    </row>
    <row r="144" spans="2:7" ht="15" customHeight="1">
      <c r="B144" s="117"/>
      <c r="C144" s="122"/>
      <c r="D144" s="122"/>
      <c r="E144" s="117"/>
      <c r="F144" s="122"/>
      <c r="G144" s="117"/>
    </row>
    <row r="145" spans="2:7" ht="15" customHeight="1">
      <c r="B145" s="117"/>
      <c r="C145" s="122"/>
      <c r="D145" s="122"/>
      <c r="E145" s="117"/>
      <c r="F145" s="122"/>
      <c r="G145" s="117"/>
    </row>
    <row r="146" spans="2:7" ht="15" customHeight="1">
      <c r="B146" s="117"/>
      <c r="C146" s="122"/>
      <c r="D146" s="122"/>
      <c r="E146" s="117"/>
      <c r="F146" s="122"/>
      <c r="G146" s="117"/>
    </row>
    <row r="147" spans="2:7" ht="15" customHeight="1">
      <c r="B147" s="117"/>
      <c r="C147" s="122"/>
      <c r="D147" s="122"/>
      <c r="E147" s="117"/>
      <c r="F147" s="122"/>
      <c r="G147" s="117"/>
    </row>
    <row r="148" spans="2:7" ht="15" customHeight="1">
      <c r="B148" s="117"/>
      <c r="C148" s="122"/>
      <c r="D148" s="122"/>
      <c r="E148" s="117"/>
      <c r="F148" s="122"/>
      <c r="G148" s="117"/>
    </row>
    <row r="149" spans="2:7" ht="15" customHeight="1">
      <c r="B149" s="117"/>
      <c r="C149" s="122"/>
      <c r="D149" s="122"/>
      <c r="E149" s="117"/>
      <c r="F149" s="122"/>
      <c r="G149" s="117"/>
    </row>
    <row r="150" spans="2:7" ht="15" customHeight="1">
      <c r="B150" s="117"/>
      <c r="C150" s="122"/>
      <c r="D150" s="122"/>
      <c r="E150" s="117"/>
      <c r="F150" s="122"/>
      <c r="G150" s="117"/>
    </row>
    <row r="151" spans="2:7" ht="15" customHeight="1">
      <c r="B151" s="117"/>
      <c r="C151" s="122"/>
      <c r="D151" s="122"/>
      <c r="E151" s="117"/>
      <c r="F151" s="122"/>
      <c r="G151" s="117"/>
    </row>
    <row r="152" spans="2:7" ht="15" customHeight="1">
      <c r="B152" s="117"/>
      <c r="C152" s="122"/>
      <c r="D152" s="122"/>
      <c r="E152" s="117"/>
      <c r="F152" s="122"/>
      <c r="G152" s="117"/>
    </row>
    <row r="153" spans="2:7" ht="15" customHeight="1">
      <c r="B153" s="117"/>
      <c r="C153" s="122"/>
      <c r="D153" s="122"/>
      <c r="E153" s="117"/>
      <c r="F153" s="122"/>
      <c r="G153" s="117"/>
    </row>
    <row r="154" spans="2:7" ht="15" customHeight="1">
      <c r="B154" s="117"/>
      <c r="C154" s="122"/>
      <c r="D154" s="122"/>
      <c r="E154" s="117"/>
      <c r="F154" s="122"/>
      <c r="G154" s="117"/>
    </row>
    <row r="155" spans="2:7" ht="15" customHeight="1">
      <c r="B155" s="117"/>
      <c r="C155" s="122"/>
      <c r="D155" s="122"/>
      <c r="E155" s="117"/>
      <c r="F155" s="122"/>
      <c r="G155" s="117"/>
    </row>
    <row r="156" spans="2:7" ht="15" customHeight="1">
      <c r="B156" s="117"/>
      <c r="C156" s="122"/>
      <c r="D156" s="122"/>
      <c r="E156" s="117"/>
      <c r="F156" s="122"/>
      <c r="G156" s="117"/>
    </row>
    <row r="157" spans="2:7" ht="15" customHeight="1">
      <c r="B157" s="117"/>
      <c r="C157" s="122"/>
      <c r="D157" s="122"/>
      <c r="E157" s="117"/>
      <c r="F157" s="122"/>
      <c r="G157" s="117"/>
    </row>
    <row r="158" spans="2:7" ht="15" customHeight="1">
      <c r="B158" s="117"/>
      <c r="C158" s="122"/>
      <c r="D158" s="122"/>
      <c r="E158" s="117"/>
      <c r="F158" s="122"/>
      <c r="G158" s="117"/>
    </row>
    <row r="159" spans="2:7" ht="15" customHeight="1">
      <c r="B159" s="117"/>
      <c r="C159" s="122"/>
      <c r="D159" s="122"/>
      <c r="E159" s="117"/>
      <c r="F159" s="122"/>
      <c r="G159" s="117"/>
    </row>
    <row r="160" spans="2:7" ht="15" customHeight="1">
      <c r="B160" s="117"/>
      <c r="C160" s="122"/>
      <c r="D160" s="122"/>
      <c r="E160" s="117"/>
      <c r="F160" s="122"/>
      <c r="G160" s="117"/>
    </row>
    <row r="161" spans="2:7" ht="15" customHeight="1">
      <c r="B161" s="117"/>
      <c r="C161" s="122"/>
      <c r="D161" s="122"/>
      <c r="E161" s="117"/>
      <c r="F161" s="122"/>
      <c r="G161" s="117"/>
    </row>
    <row r="162" spans="2:7" ht="15" customHeight="1">
      <c r="B162" s="117"/>
      <c r="C162" s="122"/>
      <c r="D162" s="122"/>
      <c r="E162" s="117"/>
      <c r="F162" s="122"/>
      <c r="G162" s="117"/>
    </row>
    <row r="163" spans="2:7" ht="15" customHeight="1">
      <c r="B163" s="117"/>
      <c r="C163" s="122"/>
      <c r="D163" s="122"/>
      <c r="E163" s="117"/>
      <c r="F163" s="122"/>
      <c r="G163" s="117"/>
    </row>
    <row r="164" spans="2:7" ht="15" customHeight="1">
      <c r="B164" s="117"/>
      <c r="C164" s="122"/>
      <c r="D164" s="122"/>
      <c r="E164" s="117"/>
      <c r="F164" s="122"/>
      <c r="G164" s="117"/>
    </row>
    <row r="165" spans="2:7" ht="15" customHeight="1">
      <c r="B165" s="117"/>
      <c r="C165" s="122"/>
      <c r="D165" s="122"/>
      <c r="E165" s="117"/>
      <c r="F165" s="122"/>
      <c r="G165" s="117"/>
    </row>
    <row r="166" spans="2:7" ht="15" customHeight="1">
      <c r="B166" s="117"/>
      <c r="C166" s="122"/>
      <c r="D166" s="122"/>
      <c r="E166" s="117"/>
      <c r="F166" s="122"/>
      <c r="G166" s="117"/>
    </row>
    <row r="167" spans="2:7" ht="15" customHeight="1">
      <c r="B167" s="117"/>
      <c r="C167" s="122"/>
      <c r="D167" s="122"/>
      <c r="E167" s="117"/>
      <c r="F167" s="122"/>
      <c r="G167" s="117"/>
    </row>
    <row r="168" spans="2:7" ht="15" customHeight="1">
      <c r="B168" s="117"/>
      <c r="C168" s="122"/>
      <c r="D168" s="122"/>
      <c r="E168" s="117"/>
      <c r="F168" s="122"/>
      <c r="G168" s="117"/>
    </row>
    <row r="169" spans="2:7" ht="15" customHeight="1">
      <c r="B169" s="117"/>
      <c r="C169" s="122"/>
      <c r="D169" s="122"/>
      <c r="E169" s="117"/>
      <c r="F169" s="122"/>
      <c r="G169" s="117"/>
    </row>
    <row r="170" spans="2:7" ht="15" customHeight="1">
      <c r="B170" s="117"/>
      <c r="C170" s="122"/>
      <c r="D170" s="122"/>
      <c r="E170" s="117"/>
      <c r="F170" s="122"/>
      <c r="G170" s="117"/>
    </row>
    <row r="171" spans="2:7" ht="15" customHeight="1">
      <c r="B171" s="117"/>
      <c r="C171" s="122"/>
      <c r="D171" s="122"/>
      <c r="E171" s="117"/>
      <c r="F171" s="122"/>
      <c r="G171" s="117"/>
    </row>
    <row r="172" spans="2:7" ht="15" customHeight="1">
      <c r="B172" s="117"/>
      <c r="C172" s="122"/>
      <c r="D172" s="122"/>
      <c r="E172" s="117"/>
      <c r="F172" s="122"/>
      <c r="G172" s="117"/>
    </row>
    <row r="173" spans="2:7" ht="15" customHeight="1">
      <c r="B173" s="117"/>
      <c r="C173" s="122"/>
      <c r="D173" s="122"/>
      <c r="E173" s="117"/>
      <c r="F173" s="122"/>
      <c r="G173" s="117"/>
    </row>
    <row r="174" spans="2:7" ht="15" customHeight="1">
      <c r="B174" s="117"/>
      <c r="C174" s="122"/>
      <c r="D174" s="122"/>
      <c r="E174" s="117"/>
      <c r="F174" s="122"/>
      <c r="G174" s="117"/>
    </row>
    <row r="175" spans="2:7" ht="15" customHeight="1">
      <c r="B175" s="117"/>
      <c r="C175" s="122"/>
      <c r="D175" s="122"/>
      <c r="E175" s="117"/>
      <c r="F175" s="122"/>
      <c r="G175" s="117"/>
    </row>
    <row r="176" spans="2:7" ht="15" customHeight="1">
      <c r="B176" s="117"/>
      <c r="C176" s="122"/>
      <c r="D176" s="122"/>
      <c r="E176" s="117"/>
      <c r="F176" s="122"/>
      <c r="G176" s="117"/>
    </row>
    <row r="177" spans="2:7" ht="15" customHeight="1">
      <c r="B177" s="117"/>
      <c r="C177" s="122"/>
      <c r="D177" s="122"/>
      <c r="E177" s="117"/>
      <c r="F177" s="122"/>
      <c r="G177" s="117"/>
    </row>
    <row r="178" spans="2:7" ht="15" customHeight="1">
      <c r="B178" s="117"/>
      <c r="C178" s="122"/>
      <c r="D178" s="122"/>
      <c r="E178" s="117"/>
      <c r="F178" s="122"/>
      <c r="G178" s="117"/>
    </row>
    <row r="179" spans="2:7" ht="15" customHeight="1">
      <c r="B179" s="117"/>
      <c r="C179" s="122"/>
      <c r="D179" s="122"/>
      <c r="E179" s="117"/>
      <c r="F179" s="122"/>
      <c r="G179" s="117"/>
    </row>
    <row r="180" spans="2:7" ht="15" customHeight="1">
      <c r="B180" s="117"/>
      <c r="C180" s="122"/>
      <c r="D180" s="122"/>
      <c r="E180" s="117"/>
      <c r="F180" s="122"/>
      <c r="G180" s="117"/>
    </row>
    <row r="181" spans="2:7" ht="15" customHeight="1">
      <c r="B181" s="117"/>
      <c r="C181" s="122"/>
      <c r="D181" s="122"/>
      <c r="E181" s="117"/>
      <c r="F181" s="122"/>
      <c r="G181" s="117"/>
    </row>
    <row r="182" spans="2:7" ht="15" customHeight="1">
      <c r="B182" s="117"/>
      <c r="C182" s="122"/>
      <c r="D182" s="122"/>
      <c r="E182" s="117"/>
      <c r="F182" s="122"/>
      <c r="G182" s="117"/>
    </row>
    <row r="183" spans="2:7" ht="15" customHeight="1">
      <c r="B183" s="117"/>
      <c r="C183" s="122"/>
      <c r="D183" s="122"/>
      <c r="E183" s="117"/>
      <c r="F183" s="122"/>
      <c r="G183" s="117"/>
    </row>
    <row r="184" spans="2:7" ht="15" customHeight="1">
      <c r="B184" s="117"/>
      <c r="C184" s="122"/>
      <c r="D184" s="122"/>
      <c r="E184" s="117"/>
      <c r="F184" s="122"/>
      <c r="G184" s="117"/>
    </row>
    <row r="185" spans="2:7" ht="15" customHeight="1">
      <c r="B185" s="117"/>
      <c r="C185" s="122"/>
      <c r="D185" s="122"/>
      <c r="E185" s="117"/>
      <c r="F185" s="122"/>
      <c r="G185" s="117"/>
    </row>
    <row r="186" spans="2:7" ht="15" customHeight="1">
      <c r="B186" s="117"/>
      <c r="C186" s="122"/>
      <c r="D186" s="122"/>
      <c r="E186" s="117"/>
      <c r="F186" s="122"/>
      <c r="G186" s="117"/>
    </row>
    <row r="187" spans="2:7" ht="15" customHeight="1">
      <c r="B187" s="117"/>
      <c r="C187" s="122"/>
      <c r="D187" s="122"/>
      <c r="E187" s="117"/>
      <c r="F187" s="122"/>
      <c r="G187" s="117"/>
    </row>
    <row r="188" spans="2:7" ht="15" customHeight="1">
      <c r="B188" s="117"/>
      <c r="C188" s="122"/>
      <c r="D188" s="122"/>
      <c r="E188" s="117"/>
      <c r="F188" s="122"/>
      <c r="G188" s="117"/>
    </row>
    <row r="189" spans="2:7" ht="15" customHeight="1">
      <c r="B189" s="117"/>
      <c r="C189" s="122"/>
      <c r="D189" s="122"/>
      <c r="E189" s="117"/>
      <c r="F189" s="122"/>
      <c r="G189" s="117"/>
    </row>
    <row r="190" spans="2:7" ht="15" customHeight="1">
      <c r="B190" s="117"/>
      <c r="C190" s="122"/>
      <c r="D190" s="122"/>
      <c r="E190" s="117"/>
      <c r="F190" s="122"/>
      <c r="G190" s="117"/>
    </row>
    <row r="191" spans="2:7" ht="15" customHeight="1">
      <c r="B191" s="117"/>
      <c r="C191" s="122"/>
      <c r="D191" s="122"/>
      <c r="E191" s="117"/>
      <c r="F191" s="122"/>
      <c r="G191" s="117"/>
    </row>
    <row r="192" spans="2:7" ht="15" customHeight="1">
      <c r="B192" s="117"/>
      <c r="C192" s="122"/>
      <c r="D192" s="122"/>
      <c r="E192" s="117"/>
      <c r="F192" s="122"/>
      <c r="G192" s="117"/>
    </row>
    <row r="193" spans="2:7" ht="15" customHeight="1">
      <c r="B193" s="117"/>
      <c r="C193" s="122"/>
      <c r="D193" s="122"/>
      <c r="E193" s="117"/>
      <c r="F193" s="122"/>
      <c r="G193" s="117"/>
    </row>
    <row r="194" spans="2:7" ht="15" customHeight="1">
      <c r="B194" s="117"/>
      <c r="C194" s="122"/>
      <c r="D194" s="122"/>
      <c r="E194" s="117"/>
      <c r="F194" s="122"/>
      <c r="G194" s="117"/>
    </row>
    <row r="195" spans="2:7" ht="15" customHeight="1">
      <c r="B195" s="117"/>
      <c r="C195" s="122"/>
      <c r="D195" s="122"/>
      <c r="E195" s="117"/>
      <c r="F195" s="122"/>
      <c r="G195" s="117"/>
    </row>
    <row r="196" spans="2:7" ht="15" customHeight="1">
      <c r="B196" s="117"/>
      <c r="C196" s="122"/>
      <c r="D196" s="122"/>
      <c r="E196" s="117"/>
      <c r="F196" s="122"/>
      <c r="G196" s="117"/>
    </row>
    <row r="197" spans="2:7" ht="15" customHeight="1">
      <c r="B197" s="117"/>
      <c r="C197" s="122"/>
      <c r="D197" s="122"/>
      <c r="E197" s="117"/>
      <c r="F197" s="122"/>
      <c r="G197" s="117"/>
    </row>
    <row r="198" spans="2:7" ht="15" customHeight="1">
      <c r="B198" s="117"/>
      <c r="C198" s="122"/>
      <c r="D198" s="122"/>
      <c r="E198" s="117"/>
      <c r="F198" s="122"/>
      <c r="G198" s="117"/>
    </row>
    <row r="199" spans="2:7" ht="15" customHeight="1">
      <c r="B199" s="117"/>
      <c r="C199" s="122"/>
      <c r="D199" s="122"/>
      <c r="E199" s="117"/>
      <c r="F199" s="122"/>
      <c r="G199" s="117"/>
    </row>
    <row r="200" spans="2:7" ht="15" customHeight="1">
      <c r="B200" s="117"/>
      <c r="C200" s="122"/>
      <c r="D200" s="122"/>
      <c r="E200" s="117"/>
      <c r="F200" s="122"/>
      <c r="G200" s="117"/>
    </row>
    <row r="201" spans="2:7" ht="15" customHeight="1">
      <c r="B201" s="117"/>
      <c r="C201" s="122"/>
      <c r="D201" s="122"/>
      <c r="E201" s="117"/>
      <c r="F201" s="122"/>
      <c r="G201" s="117"/>
    </row>
    <row r="202" spans="2:7" ht="15" customHeight="1">
      <c r="B202" s="117"/>
      <c r="C202" s="122"/>
      <c r="D202" s="122"/>
      <c r="E202" s="117"/>
      <c r="F202" s="122"/>
      <c r="G202" s="117"/>
    </row>
    <row r="203" spans="2:7" ht="15" customHeight="1">
      <c r="B203" s="117"/>
      <c r="C203" s="122"/>
      <c r="D203" s="122"/>
      <c r="E203" s="117"/>
      <c r="F203" s="122"/>
      <c r="G203" s="117"/>
    </row>
    <row r="204" spans="2:7" ht="15" customHeight="1">
      <c r="B204" s="117"/>
      <c r="C204" s="122"/>
      <c r="D204" s="122"/>
      <c r="E204" s="117"/>
      <c r="F204" s="122"/>
      <c r="G204" s="117"/>
    </row>
    <row r="205" spans="2:7" ht="15" customHeight="1">
      <c r="B205" s="117"/>
      <c r="C205" s="122"/>
      <c r="D205" s="122"/>
      <c r="E205" s="117"/>
      <c r="F205" s="122"/>
      <c r="G205" s="117"/>
    </row>
    <row r="206" spans="2:7" ht="15" customHeight="1">
      <c r="B206" s="117"/>
      <c r="C206" s="122"/>
      <c r="D206" s="122"/>
      <c r="E206" s="117"/>
      <c r="F206" s="122"/>
      <c r="G206" s="117"/>
    </row>
    <row r="207" spans="2:7" ht="15" customHeight="1">
      <c r="B207" s="117"/>
      <c r="C207" s="122"/>
      <c r="D207" s="122"/>
      <c r="E207" s="117"/>
      <c r="F207" s="122"/>
      <c r="G207" s="117"/>
    </row>
    <row r="208" spans="2:7" ht="15" customHeight="1">
      <c r="B208" s="117"/>
      <c r="C208" s="122"/>
      <c r="D208" s="122"/>
      <c r="E208" s="117"/>
      <c r="F208" s="122"/>
      <c r="G208" s="117"/>
    </row>
    <row r="209" spans="2:7" ht="15" customHeight="1">
      <c r="B209" s="117"/>
      <c r="C209" s="122"/>
      <c r="D209" s="122"/>
      <c r="E209" s="117"/>
      <c r="F209" s="122"/>
      <c r="G209" s="117"/>
    </row>
    <row r="210" spans="2:7" ht="15" customHeight="1">
      <c r="B210" s="117"/>
      <c r="C210" s="122"/>
      <c r="D210" s="122"/>
      <c r="E210" s="117"/>
      <c r="F210" s="122"/>
      <c r="G210" s="117"/>
    </row>
    <row r="211" spans="2:7" ht="15" customHeight="1">
      <c r="B211" s="117"/>
      <c r="C211" s="122"/>
      <c r="D211" s="122"/>
      <c r="E211" s="117"/>
      <c r="F211" s="122"/>
      <c r="G211" s="117"/>
    </row>
    <row r="212" spans="2:7" ht="15" customHeight="1">
      <c r="B212" s="117"/>
      <c r="C212" s="122"/>
      <c r="D212" s="122"/>
      <c r="E212" s="117"/>
      <c r="F212" s="122"/>
      <c r="G212" s="117"/>
    </row>
    <row r="213" spans="2:7" ht="15" customHeight="1">
      <c r="B213" s="117"/>
      <c r="C213" s="122"/>
      <c r="D213" s="122"/>
      <c r="E213" s="117"/>
      <c r="F213" s="122"/>
      <c r="G213" s="117"/>
    </row>
    <row r="214" spans="2:7" ht="15" customHeight="1">
      <c r="B214" s="117"/>
      <c r="C214" s="122"/>
      <c r="D214" s="122"/>
      <c r="E214" s="117"/>
      <c r="F214" s="122"/>
      <c r="G214" s="117"/>
    </row>
    <row r="215" spans="2:7" ht="15" customHeight="1">
      <c r="B215" s="117"/>
      <c r="C215" s="122"/>
      <c r="D215" s="122"/>
      <c r="E215" s="117"/>
      <c r="F215" s="122"/>
      <c r="G215" s="117"/>
    </row>
    <row r="216" spans="2:7" ht="15" customHeight="1">
      <c r="B216" s="117"/>
      <c r="C216" s="122"/>
      <c r="D216" s="122"/>
      <c r="E216" s="117"/>
      <c r="F216" s="122"/>
      <c r="G216" s="117"/>
    </row>
    <row r="217" spans="2:7" ht="15" customHeight="1">
      <c r="B217" s="117"/>
      <c r="C217" s="122"/>
      <c r="D217" s="122"/>
      <c r="E217" s="117"/>
      <c r="F217" s="122"/>
      <c r="G217" s="117"/>
    </row>
    <row r="218" spans="2:7" ht="15" customHeight="1">
      <c r="B218" s="117"/>
      <c r="C218" s="122"/>
      <c r="D218" s="122"/>
      <c r="E218" s="117"/>
      <c r="F218" s="122"/>
      <c r="G218" s="117"/>
    </row>
    <row r="219" spans="2:7" ht="15" customHeight="1">
      <c r="B219" s="117"/>
      <c r="C219" s="122"/>
      <c r="D219" s="122"/>
      <c r="E219" s="117"/>
      <c r="F219" s="122"/>
      <c r="G219" s="117"/>
    </row>
    <row r="220" spans="2:7" ht="15" customHeight="1">
      <c r="B220" s="117"/>
      <c r="C220" s="122"/>
      <c r="D220" s="122"/>
      <c r="E220" s="117"/>
      <c r="F220" s="122"/>
      <c r="G220" s="117"/>
    </row>
    <row r="221" spans="2:7" ht="15" customHeight="1">
      <c r="B221" s="117"/>
      <c r="C221" s="122"/>
      <c r="D221" s="122"/>
      <c r="E221" s="117"/>
      <c r="F221" s="122"/>
      <c r="G221" s="117"/>
    </row>
    <row r="222" spans="2:7" ht="15" customHeight="1">
      <c r="B222" s="117"/>
      <c r="C222" s="122"/>
      <c r="D222" s="122"/>
      <c r="E222" s="117"/>
      <c r="F222" s="122"/>
      <c r="G222" s="117"/>
    </row>
    <row r="223" spans="2:7" ht="15" customHeight="1">
      <c r="B223" s="117"/>
      <c r="C223" s="122"/>
      <c r="D223" s="122"/>
      <c r="E223" s="117"/>
      <c r="F223" s="122"/>
      <c r="G223" s="117"/>
    </row>
    <row r="224" spans="2:7" ht="15" customHeight="1">
      <c r="B224" s="117"/>
      <c r="C224" s="122"/>
      <c r="D224" s="122"/>
      <c r="E224" s="117"/>
      <c r="F224" s="122"/>
      <c r="G224" s="117"/>
    </row>
    <row r="225" spans="2:7" ht="15" customHeight="1">
      <c r="B225" s="117"/>
      <c r="C225" s="122"/>
      <c r="D225" s="122"/>
      <c r="E225" s="117"/>
      <c r="F225" s="122"/>
      <c r="G225" s="117"/>
    </row>
    <row r="226" spans="2:7" ht="15" customHeight="1">
      <c r="B226" s="117"/>
      <c r="C226" s="122"/>
      <c r="D226" s="122"/>
      <c r="E226" s="117"/>
      <c r="F226" s="122"/>
      <c r="G226" s="117"/>
    </row>
    <row r="227" spans="2:7" ht="15" customHeight="1">
      <c r="B227" s="117"/>
      <c r="C227" s="122"/>
      <c r="D227" s="122"/>
      <c r="E227" s="117"/>
      <c r="F227" s="122"/>
      <c r="G227" s="117"/>
    </row>
    <row r="228" spans="2:7" ht="15" customHeight="1">
      <c r="B228" s="117"/>
      <c r="C228" s="122"/>
      <c r="D228" s="122"/>
      <c r="E228" s="117"/>
      <c r="F228" s="122"/>
      <c r="G228" s="117"/>
    </row>
    <row r="229" spans="2:7" ht="15" customHeight="1">
      <c r="B229" s="117"/>
      <c r="C229" s="122"/>
      <c r="D229" s="122"/>
      <c r="E229" s="117"/>
      <c r="F229" s="122"/>
      <c r="G229" s="117"/>
    </row>
    <row r="230" spans="2:7" ht="15" customHeight="1">
      <c r="B230" s="117"/>
      <c r="C230" s="122"/>
      <c r="D230" s="122"/>
      <c r="E230" s="117"/>
      <c r="F230" s="122"/>
      <c r="G230" s="117"/>
    </row>
    <row r="231" spans="2:7" ht="15" customHeight="1">
      <c r="B231" s="117"/>
      <c r="C231" s="122"/>
      <c r="D231" s="122"/>
      <c r="E231" s="117"/>
      <c r="F231" s="122"/>
      <c r="G231" s="117"/>
    </row>
    <row r="232" spans="2:7" ht="15" customHeight="1">
      <c r="B232" s="117"/>
      <c r="C232" s="122"/>
      <c r="D232" s="122"/>
      <c r="E232" s="117"/>
      <c r="F232" s="122"/>
      <c r="G232" s="117"/>
    </row>
    <row r="233" spans="2:7" ht="15" customHeight="1">
      <c r="B233" s="117"/>
      <c r="C233" s="122"/>
      <c r="D233" s="122"/>
      <c r="E233" s="117"/>
      <c r="F233" s="122"/>
      <c r="G233" s="117"/>
    </row>
    <row r="234" spans="2:7" ht="15" customHeight="1">
      <c r="B234" s="117"/>
      <c r="C234" s="122"/>
      <c r="D234" s="122"/>
      <c r="E234" s="117"/>
      <c r="F234" s="122"/>
      <c r="G234" s="117"/>
    </row>
    <row r="235" spans="2:7" ht="15" customHeight="1">
      <c r="B235" s="117"/>
      <c r="C235" s="122"/>
      <c r="D235" s="122"/>
      <c r="E235" s="117"/>
      <c r="F235" s="122"/>
      <c r="G235" s="117"/>
    </row>
    <row r="236" spans="2:7" ht="15" customHeight="1">
      <c r="B236" s="117"/>
      <c r="C236" s="122"/>
      <c r="D236" s="122"/>
      <c r="E236" s="117"/>
      <c r="F236" s="122"/>
      <c r="G236" s="117"/>
    </row>
    <row r="237" spans="2:7" ht="15" customHeight="1">
      <c r="B237" s="117"/>
      <c r="C237" s="122"/>
      <c r="D237" s="122"/>
      <c r="E237" s="117"/>
      <c r="F237" s="122"/>
      <c r="G237" s="117"/>
    </row>
    <row r="238" spans="2:7" ht="15" customHeight="1">
      <c r="B238" s="117"/>
      <c r="C238" s="122"/>
      <c r="D238" s="122"/>
      <c r="E238" s="117"/>
      <c r="F238" s="122"/>
      <c r="G238" s="117"/>
    </row>
    <row r="239" spans="2:7" ht="15" customHeight="1">
      <c r="B239" s="117"/>
      <c r="C239" s="122"/>
      <c r="D239" s="122"/>
      <c r="E239" s="117"/>
      <c r="F239" s="122"/>
      <c r="G239" s="117"/>
    </row>
    <row r="240" spans="2:7" ht="15" customHeight="1">
      <c r="B240" s="117"/>
      <c r="C240" s="122"/>
      <c r="D240" s="122"/>
      <c r="E240" s="117"/>
      <c r="F240" s="122"/>
      <c r="G240" s="117"/>
    </row>
    <row r="241" spans="2:7" ht="15" customHeight="1">
      <c r="B241" s="117"/>
      <c r="C241" s="122"/>
      <c r="D241" s="122"/>
      <c r="E241" s="117"/>
      <c r="F241" s="122"/>
      <c r="G241" s="117"/>
    </row>
    <row r="242" spans="2:7" ht="15" customHeight="1">
      <c r="B242" s="117"/>
      <c r="C242" s="122"/>
      <c r="D242" s="122"/>
      <c r="E242" s="117"/>
      <c r="F242" s="122"/>
      <c r="G242" s="117"/>
    </row>
    <row r="243" spans="2:7" ht="15" customHeight="1">
      <c r="B243" s="117"/>
      <c r="C243" s="122"/>
      <c r="D243" s="122"/>
      <c r="E243" s="117"/>
      <c r="F243" s="122"/>
      <c r="G243" s="117"/>
    </row>
    <row r="244" spans="2:7" ht="15" customHeight="1">
      <c r="B244" s="117"/>
      <c r="C244" s="122"/>
      <c r="D244" s="122"/>
      <c r="E244" s="117"/>
      <c r="F244" s="122"/>
      <c r="G244" s="117"/>
    </row>
    <row r="245" spans="2:7" ht="15" customHeight="1">
      <c r="B245" s="117"/>
      <c r="C245" s="122"/>
      <c r="D245" s="122"/>
      <c r="E245" s="117"/>
      <c r="F245" s="122"/>
      <c r="G245" s="117"/>
    </row>
    <row r="246" spans="2:7" ht="15" customHeight="1">
      <c r="B246" s="117"/>
      <c r="C246" s="122"/>
      <c r="D246" s="122"/>
      <c r="E246" s="117"/>
      <c r="F246" s="122"/>
      <c r="G246" s="117"/>
    </row>
    <row r="247" spans="2:7" ht="15" customHeight="1">
      <c r="B247" s="117"/>
      <c r="C247" s="122"/>
      <c r="D247" s="122"/>
      <c r="E247" s="117"/>
      <c r="F247" s="122"/>
      <c r="G247" s="117"/>
    </row>
    <row r="248" spans="2:7" ht="15" customHeight="1">
      <c r="B248" s="117"/>
      <c r="C248" s="122"/>
      <c r="D248" s="122"/>
      <c r="E248" s="117"/>
      <c r="F248" s="122"/>
      <c r="G248" s="117"/>
    </row>
    <row r="249" spans="2:7" ht="15" customHeight="1">
      <c r="B249" s="117"/>
      <c r="C249" s="122"/>
      <c r="D249" s="122"/>
      <c r="E249" s="117"/>
      <c r="F249" s="122"/>
      <c r="G249" s="117"/>
    </row>
    <row r="250" spans="2:7" ht="15" customHeight="1">
      <c r="B250" s="117"/>
      <c r="C250" s="122"/>
      <c r="D250" s="122"/>
      <c r="E250" s="117"/>
      <c r="F250" s="122"/>
      <c r="G250" s="117"/>
    </row>
    <row r="251" spans="2:7" ht="15" customHeight="1">
      <c r="B251" s="117"/>
      <c r="C251" s="122"/>
      <c r="D251" s="122"/>
      <c r="E251" s="117"/>
      <c r="F251" s="122"/>
      <c r="G251" s="117"/>
    </row>
    <row r="252" spans="2:7" ht="15" customHeight="1">
      <c r="B252" s="117"/>
      <c r="C252" s="122"/>
      <c r="D252" s="122"/>
      <c r="E252" s="117"/>
      <c r="F252" s="122"/>
      <c r="G252" s="117"/>
    </row>
    <row r="253" spans="2:7" ht="15" customHeight="1">
      <c r="B253" s="117"/>
      <c r="C253" s="122"/>
      <c r="D253" s="122"/>
      <c r="E253" s="117"/>
      <c r="F253" s="122"/>
      <c r="G253" s="117"/>
    </row>
    <row r="254" spans="2:7" ht="15" customHeight="1">
      <c r="B254" s="117"/>
      <c r="C254" s="122"/>
      <c r="D254" s="122"/>
      <c r="E254" s="117"/>
      <c r="F254" s="122"/>
      <c r="G254" s="117"/>
    </row>
    <row r="255" spans="2:7" ht="15" customHeight="1">
      <c r="B255" s="117"/>
      <c r="C255" s="122"/>
      <c r="D255" s="122"/>
      <c r="E255" s="117"/>
      <c r="F255" s="122"/>
      <c r="G255" s="117"/>
    </row>
    <row r="256" spans="2:7" ht="15" customHeight="1">
      <c r="B256" s="117"/>
      <c r="C256" s="122"/>
      <c r="D256" s="122"/>
      <c r="E256" s="117"/>
      <c r="F256" s="122"/>
      <c r="G256" s="117"/>
    </row>
    <row r="257" spans="2:7" ht="15" customHeight="1">
      <c r="B257" s="117"/>
      <c r="C257" s="122"/>
      <c r="D257" s="122"/>
      <c r="E257" s="117"/>
      <c r="F257" s="122"/>
      <c r="G257" s="117"/>
    </row>
    <row r="258" spans="2:7" ht="15" customHeight="1">
      <c r="B258" s="117"/>
      <c r="C258" s="122"/>
      <c r="D258" s="122"/>
      <c r="E258" s="117"/>
      <c r="F258" s="122"/>
      <c r="G258" s="117"/>
    </row>
    <row r="259" spans="2:7" ht="15" customHeight="1">
      <c r="B259" s="117"/>
      <c r="C259" s="122"/>
      <c r="D259" s="122"/>
      <c r="E259" s="117"/>
      <c r="F259" s="122"/>
      <c r="G259" s="117"/>
    </row>
    <row r="260" spans="2:7" ht="15" customHeight="1">
      <c r="B260" s="117"/>
      <c r="C260" s="122"/>
      <c r="D260" s="122"/>
      <c r="E260" s="117"/>
      <c r="F260" s="122"/>
      <c r="G260" s="117"/>
    </row>
    <row r="261" spans="2:7" ht="15" customHeight="1">
      <c r="B261" s="117"/>
      <c r="C261" s="122"/>
      <c r="D261" s="122"/>
      <c r="E261" s="117"/>
      <c r="F261" s="122"/>
      <c r="G261" s="117"/>
    </row>
    <row r="262" spans="2:7" ht="15" customHeight="1">
      <c r="B262" s="117"/>
      <c r="C262" s="122"/>
      <c r="D262" s="122"/>
      <c r="E262" s="117"/>
      <c r="F262" s="122"/>
      <c r="G262" s="117"/>
    </row>
    <row r="263" spans="2:7" ht="15" customHeight="1">
      <c r="B263" s="117"/>
      <c r="C263" s="122"/>
      <c r="D263" s="122"/>
      <c r="E263" s="117"/>
      <c r="F263" s="122"/>
      <c r="G263" s="117"/>
    </row>
    <row r="264" spans="2:7" ht="15" customHeight="1">
      <c r="B264" s="117"/>
      <c r="C264" s="122"/>
      <c r="D264" s="122"/>
      <c r="E264" s="117"/>
      <c r="F264" s="122"/>
      <c r="G264" s="117"/>
    </row>
    <row r="265" spans="2:7" ht="15" customHeight="1">
      <c r="B265" s="117"/>
      <c r="C265" s="122"/>
      <c r="D265" s="122"/>
      <c r="E265" s="117"/>
      <c r="F265" s="122"/>
      <c r="G265" s="117"/>
    </row>
    <row r="266" spans="2:7" ht="15" customHeight="1">
      <c r="B266" s="117"/>
      <c r="C266" s="122"/>
      <c r="D266" s="122"/>
      <c r="E266" s="117"/>
      <c r="F266" s="122"/>
      <c r="G266" s="117"/>
    </row>
    <row r="267" spans="2:7" ht="15" customHeight="1">
      <c r="B267" s="117"/>
      <c r="C267" s="122"/>
      <c r="D267" s="122"/>
      <c r="E267" s="117"/>
      <c r="F267" s="122"/>
      <c r="G267" s="117"/>
    </row>
    <row r="268" spans="2:7" ht="15" customHeight="1">
      <c r="B268" s="117"/>
      <c r="C268" s="122"/>
      <c r="D268" s="122"/>
      <c r="E268" s="117"/>
      <c r="F268" s="122"/>
      <c r="G268" s="117"/>
    </row>
    <row r="269" spans="2:7" ht="15" customHeight="1">
      <c r="B269" s="117"/>
      <c r="C269" s="122"/>
      <c r="D269" s="122"/>
      <c r="E269" s="117"/>
      <c r="F269" s="122"/>
      <c r="G269" s="117"/>
    </row>
    <row r="270" spans="2:7" ht="15" customHeight="1">
      <c r="B270" s="117"/>
      <c r="C270" s="122"/>
      <c r="D270" s="122"/>
      <c r="E270" s="117"/>
      <c r="F270" s="122"/>
      <c r="G270" s="117"/>
    </row>
    <row r="271" spans="2:7" ht="15" customHeight="1">
      <c r="B271" s="117"/>
      <c r="C271" s="122"/>
      <c r="D271" s="122"/>
      <c r="E271" s="117"/>
      <c r="F271" s="122"/>
      <c r="G271" s="117"/>
    </row>
    <row r="272" spans="2:7" ht="15" customHeight="1">
      <c r="B272" s="117"/>
      <c r="C272" s="122"/>
      <c r="D272" s="122"/>
      <c r="E272" s="117"/>
      <c r="F272" s="122"/>
      <c r="G272" s="117"/>
    </row>
    <row r="273" spans="2:7" ht="15" customHeight="1">
      <c r="B273" s="117"/>
      <c r="C273" s="122"/>
      <c r="D273" s="122"/>
      <c r="E273" s="117"/>
      <c r="F273" s="122"/>
      <c r="G273" s="117"/>
    </row>
    <row r="274" spans="2:7" ht="15" customHeight="1">
      <c r="B274" s="117"/>
      <c r="C274" s="122"/>
      <c r="D274" s="122"/>
      <c r="E274" s="117"/>
      <c r="F274" s="122"/>
      <c r="G274" s="117"/>
    </row>
    <row r="275" spans="2:7" ht="15" customHeight="1">
      <c r="B275" s="117"/>
      <c r="C275" s="122"/>
      <c r="D275" s="122"/>
      <c r="E275" s="117"/>
      <c r="F275" s="122"/>
      <c r="G275" s="117"/>
    </row>
    <row r="276" spans="2:7" ht="15" customHeight="1">
      <c r="B276" s="117"/>
      <c r="C276" s="122"/>
      <c r="D276" s="122"/>
      <c r="E276" s="117"/>
      <c r="F276" s="122"/>
      <c r="G276" s="117"/>
    </row>
    <row r="277" spans="2:7" ht="15" customHeight="1">
      <c r="B277" s="117"/>
      <c r="C277" s="122"/>
      <c r="D277" s="122"/>
      <c r="E277" s="117"/>
      <c r="F277" s="122"/>
      <c r="G277" s="117"/>
    </row>
    <row r="278" spans="2:7" ht="15" customHeight="1">
      <c r="B278" s="117"/>
      <c r="C278" s="122"/>
      <c r="D278" s="122"/>
      <c r="E278" s="117"/>
      <c r="F278" s="122"/>
      <c r="G278" s="117"/>
    </row>
    <row r="279" spans="2:7" ht="15" customHeight="1">
      <c r="B279" s="117"/>
      <c r="C279" s="122"/>
      <c r="D279" s="122"/>
      <c r="E279" s="117"/>
      <c r="F279" s="122"/>
      <c r="G279" s="117"/>
    </row>
    <row r="280" spans="2:7" ht="15" customHeight="1">
      <c r="B280" s="117"/>
      <c r="C280" s="122"/>
      <c r="D280" s="122"/>
      <c r="E280" s="117"/>
      <c r="F280" s="122"/>
      <c r="G280" s="117"/>
    </row>
    <row r="281" spans="2:7" ht="15" customHeight="1">
      <c r="B281" s="117"/>
      <c r="C281" s="122"/>
      <c r="D281" s="122"/>
      <c r="E281" s="117"/>
      <c r="F281" s="122"/>
      <c r="G281" s="117"/>
    </row>
    <row r="282" spans="2:7" ht="15" customHeight="1">
      <c r="B282" s="117"/>
      <c r="C282" s="122"/>
      <c r="D282" s="122"/>
      <c r="E282" s="117"/>
      <c r="F282" s="122"/>
      <c r="G282" s="117"/>
    </row>
    <row r="283" spans="2:7" ht="15" customHeight="1">
      <c r="B283" s="117"/>
      <c r="C283" s="122"/>
      <c r="D283" s="122"/>
      <c r="E283" s="117"/>
      <c r="F283" s="122"/>
      <c r="G283" s="117"/>
    </row>
    <row r="284" spans="2:7" ht="15" customHeight="1">
      <c r="B284" s="117"/>
      <c r="C284" s="122"/>
      <c r="D284" s="122"/>
      <c r="E284" s="117"/>
      <c r="F284" s="122"/>
      <c r="G284" s="117"/>
    </row>
    <row r="285" spans="2:7" ht="15" customHeight="1">
      <c r="B285" s="117"/>
      <c r="C285" s="122"/>
      <c r="D285" s="122"/>
      <c r="E285" s="117"/>
      <c r="F285" s="122"/>
      <c r="G285" s="117"/>
    </row>
    <row r="286" spans="2:7" ht="15" customHeight="1">
      <c r="B286" s="117"/>
      <c r="C286" s="122"/>
      <c r="D286" s="122"/>
      <c r="E286" s="117"/>
      <c r="F286" s="122"/>
      <c r="G286" s="117"/>
    </row>
    <row r="287" spans="2:7" ht="15" customHeight="1">
      <c r="B287" s="117"/>
      <c r="C287" s="122"/>
      <c r="D287" s="122"/>
      <c r="E287" s="117"/>
      <c r="F287" s="122"/>
      <c r="G287" s="117"/>
    </row>
    <row r="288" spans="2:7" ht="15" customHeight="1">
      <c r="B288" s="117"/>
      <c r="C288" s="122"/>
      <c r="D288" s="122"/>
      <c r="E288" s="117"/>
      <c r="F288" s="122"/>
      <c r="G288" s="117"/>
    </row>
    <row r="289" spans="2:7" ht="15" customHeight="1">
      <c r="B289" s="117"/>
      <c r="C289" s="122"/>
      <c r="D289" s="122"/>
      <c r="E289" s="117"/>
      <c r="F289" s="122"/>
      <c r="G289" s="117"/>
    </row>
    <row r="290" spans="2:7" ht="15" customHeight="1">
      <c r="B290" s="117"/>
      <c r="C290" s="122"/>
      <c r="D290" s="122"/>
      <c r="E290" s="117"/>
      <c r="F290" s="122"/>
      <c r="G290" s="117"/>
    </row>
    <row r="291" spans="2:7" ht="15" customHeight="1">
      <c r="B291" s="117"/>
      <c r="C291" s="122"/>
      <c r="D291" s="122"/>
      <c r="E291" s="117"/>
      <c r="F291" s="122"/>
      <c r="G291" s="117"/>
    </row>
    <row r="292" spans="2:7" ht="15" customHeight="1">
      <c r="B292" s="117"/>
      <c r="C292" s="122"/>
      <c r="D292" s="122"/>
      <c r="E292" s="117"/>
      <c r="F292" s="122"/>
      <c r="G292" s="117"/>
    </row>
    <row r="293" spans="2:7" ht="15" customHeight="1">
      <c r="B293" s="117"/>
      <c r="C293" s="122"/>
      <c r="D293" s="122"/>
      <c r="E293" s="117"/>
      <c r="F293" s="122"/>
      <c r="G293" s="117"/>
    </row>
    <row r="294" spans="2:7" ht="15" customHeight="1">
      <c r="B294" s="117"/>
      <c r="C294" s="122"/>
      <c r="D294" s="122"/>
      <c r="E294" s="117"/>
      <c r="F294" s="122"/>
      <c r="G294" s="117"/>
    </row>
    <row r="295" spans="2:7" ht="15" customHeight="1">
      <c r="B295" s="117"/>
      <c r="C295" s="122"/>
      <c r="D295" s="122"/>
      <c r="E295" s="117"/>
      <c r="F295" s="122"/>
      <c r="G295" s="117"/>
    </row>
    <row r="296" spans="2:7" ht="15" customHeight="1">
      <c r="B296" s="117"/>
      <c r="C296" s="122"/>
      <c r="D296" s="122"/>
      <c r="E296" s="117"/>
      <c r="F296" s="122"/>
      <c r="G296" s="117"/>
    </row>
    <row r="297" spans="2:7" ht="15" customHeight="1">
      <c r="B297" s="117"/>
      <c r="C297" s="122"/>
      <c r="D297" s="122"/>
      <c r="E297" s="117"/>
      <c r="F297" s="122"/>
      <c r="G297" s="117"/>
    </row>
    <row r="298" spans="2:7" ht="15" customHeight="1">
      <c r="B298" s="117"/>
      <c r="C298" s="122"/>
      <c r="D298" s="122"/>
      <c r="E298" s="117"/>
      <c r="F298" s="122"/>
      <c r="G298" s="117"/>
    </row>
    <row r="299" spans="2:7" ht="15" customHeight="1">
      <c r="B299" s="117"/>
      <c r="C299" s="122"/>
      <c r="D299" s="122"/>
      <c r="E299" s="117"/>
      <c r="F299" s="122"/>
      <c r="G299" s="117"/>
    </row>
    <row r="300" spans="2:7" ht="15" customHeight="1">
      <c r="B300" s="117"/>
      <c r="C300" s="122"/>
      <c r="D300" s="122"/>
      <c r="E300" s="117"/>
      <c r="F300" s="122"/>
      <c r="G300" s="117"/>
    </row>
    <row r="301" spans="2:7" ht="15" customHeight="1">
      <c r="B301" s="117"/>
      <c r="C301" s="122"/>
      <c r="D301" s="122"/>
      <c r="E301" s="117"/>
      <c r="F301" s="122"/>
      <c r="G301" s="117"/>
    </row>
    <row r="302" spans="2:7" ht="15" customHeight="1">
      <c r="B302" s="117"/>
      <c r="C302" s="122"/>
      <c r="D302" s="122"/>
      <c r="E302" s="117"/>
      <c r="F302" s="122"/>
      <c r="G302" s="117"/>
    </row>
    <row r="303" spans="2:7" ht="15" customHeight="1">
      <c r="B303" s="117"/>
      <c r="C303" s="122"/>
      <c r="D303" s="122"/>
      <c r="E303" s="117"/>
      <c r="F303" s="122"/>
      <c r="G303" s="117"/>
    </row>
    <row r="304" spans="2:7" ht="15" customHeight="1">
      <c r="B304" s="117"/>
      <c r="C304" s="122"/>
      <c r="D304" s="122"/>
      <c r="E304" s="117"/>
      <c r="F304" s="122"/>
      <c r="G304" s="117"/>
    </row>
    <row r="305" spans="2:7" ht="15" customHeight="1">
      <c r="B305" s="117"/>
      <c r="C305" s="122"/>
      <c r="D305" s="122"/>
      <c r="E305" s="117"/>
      <c r="F305" s="122"/>
      <c r="G305" s="117"/>
    </row>
    <row r="306" spans="2:7" ht="15" customHeight="1">
      <c r="B306" s="117"/>
      <c r="C306" s="122"/>
      <c r="D306" s="122"/>
      <c r="E306" s="117"/>
      <c r="F306" s="122"/>
      <c r="G306" s="117"/>
    </row>
    <row r="307" spans="2:7" ht="15" customHeight="1">
      <c r="B307" s="117"/>
      <c r="C307" s="122"/>
      <c r="D307" s="122"/>
      <c r="E307" s="117"/>
      <c r="F307" s="122"/>
      <c r="G307" s="117"/>
    </row>
    <row r="308" spans="2:7" ht="15" customHeight="1">
      <c r="B308" s="117"/>
      <c r="C308" s="122"/>
      <c r="D308" s="122"/>
      <c r="E308" s="117"/>
      <c r="F308" s="122"/>
      <c r="G308" s="117"/>
    </row>
    <row r="309" spans="2:7" ht="15" customHeight="1">
      <c r="B309" s="117"/>
      <c r="C309" s="122"/>
      <c r="D309" s="122"/>
      <c r="E309" s="117"/>
      <c r="F309" s="122"/>
      <c r="G309" s="117"/>
    </row>
    <row r="310" spans="2:7" ht="15" customHeight="1">
      <c r="B310" s="117"/>
      <c r="C310" s="122"/>
      <c r="D310" s="122"/>
      <c r="E310" s="117"/>
      <c r="F310" s="122"/>
      <c r="G310" s="117"/>
    </row>
    <row r="311" spans="2:7" ht="15" customHeight="1">
      <c r="B311" s="117"/>
      <c r="C311" s="122"/>
      <c r="D311" s="122"/>
      <c r="E311" s="117"/>
      <c r="F311" s="122"/>
      <c r="G311" s="117"/>
    </row>
    <row r="312" spans="2:7" ht="15" customHeight="1">
      <c r="B312" s="117"/>
      <c r="C312" s="122"/>
      <c r="D312" s="122"/>
      <c r="E312" s="117"/>
      <c r="F312" s="122"/>
      <c r="G312" s="117"/>
    </row>
    <row r="313" spans="2:7" ht="15" customHeight="1">
      <c r="B313" s="117"/>
      <c r="C313" s="122"/>
      <c r="D313" s="122"/>
      <c r="E313" s="117"/>
      <c r="F313" s="122"/>
      <c r="G313" s="117"/>
    </row>
    <row r="314" spans="2:7" ht="15" customHeight="1">
      <c r="B314" s="117"/>
      <c r="C314" s="122"/>
      <c r="D314" s="122"/>
      <c r="E314" s="117"/>
      <c r="F314" s="122"/>
      <c r="G314" s="117"/>
    </row>
    <row r="315" spans="2:7" ht="15" customHeight="1">
      <c r="B315" s="117"/>
      <c r="C315" s="122"/>
      <c r="D315" s="122"/>
      <c r="E315" s="117"/>
      <c r="F315" s="122"/>
      <c r="G315" s="117"/>
    </row>
    <row r="316" spans="2:7" ht="15" customHeight="1">
      <c r="B316" s="117"/>
      <c r="C316" s="122"/>
      <c r="D316" s="122"/>
      <c r="E316" s="117"/>
      <c r="F316" s="122"/>
      <c r="G316" s="117"/>
    </row>
    <row r="317" spans="2:7" ht="15" customHeight="1">
      <c r="B317" s="117"/>
      <c r="C317" s="122"/>
      <c r="D317" s="122"/>
      <c r="E317" s="117"/>
      <c r="F317" s="122"/>
      <c r="G317" s="117"/>
    </row>
    <row r="318" spans="2:7" ht="15" customHeight="1">
      <c r="B318" s="117"/>
      <c r="C318" s="122"/>
      <c r="D318" s="122"/>
      <c r="E318" s="117"/>
      <c r="F318" s="122"/>
      <c r="G318" s="117"/>
    </row>
    <row r="319" spans="2:7" ht="15" customHeight="1">
      <c r="B319" s="117"/>
      <c r="C319" s="122"/>
      <c r="D319" s="122"/>
      <c r="E319" s="117"/>
      <c r="F319" s="122"/>
      <c r="G319" s="117"/>
    </row>
    <row r="320" spans="2:7" ht="15" customHeight="1">
      <c r="B320" s="117"/>
      <c r="C320" s="122"/>
      <c r="D320" s="122"/>
      <c r="E320" s="117"/>
      <c r="F320" s="122"/>
      <c r="G320" s="117"/>
    </row>
    <row r="321" spans="2:7" ht="15" customHeight="1">
      <c r="B321" s="117"/>
      <c r="C321" s="122"/>
      <c r="D321" s="122"/>
      <c r="E321" s="117"/>
      <c r="F321" s="122"/>
      <c r="G321" s="117"/>
    </row>
    <row r="322" spans="2:7" ht="15" customHeight="1">
      <c r="B322" s="117"/>
      <c r="C322" s="122"/>
      <c r="D322" s="122"/>
      <c r="E322" s="117"/>
      <c r="F322" s="122"/>
      <c r="G322" s="117"/>
    </row>
    <row r="323" spans="2:7" ht="15" customHeight="1">
      <c r="B323" s="117"/>
      <c r="C323" s="122"/>
      <c r="D323" s="122"/>
      <c r="E323" s="117"/>
      <c r="F323" s="122"/>
      <c r="G323" s="117"/>
    </row>
    <row r="324" spans="2:7" ht="15" customHeight="1">
      <c r="B324" s="117"/>
      <c r="C324" s="122"/>
      <c r="D324" s="122"/>
      <c r="E324" s="117"/>
      <c r="F324" s="122"/>
      <c r="G324" s="117"/>
    </row>
    <row r="325" spans="2:7" ht="15" customHeight="1">
      <c r="B325" s="117"/>
      <c r="C325" s="122"/>
      <c r="D325" s="122"/>
      <c r="E325" s="117"/>
      <c r="F325" s="122"/>
      <c r="G325" s="117"/>
    </row>
    <row r="326" spans="2:7" ht="15" customHeight="1">
      <c r="B326" s="117"/>
      <c r="C326" s="122"/>
      <c r="D326" s="122"/>
      <c r="E326" s="117"/>
      <c r="F326" s="122"/>
      <c r="G326" s="117"/>
    </row>
    <row r="327" spans="2:7" ht="15" customHeight="1">
      <c r="B327" s="117"/>
      <c r="C327" s="122"/>
      <c r="D327" s="122"/>
      <c r="E327" s="117"/>
      <c r="F327" s="122"/>
      <c r="G327" s="117"/>
    </row>
    <row r="328" spans="2:7" ht="15" customHeight="1">
      <c r="B328" s="117"/>
      <c r="C328" s="122"/>
      <c r="D328" s="122"/>
      <c r="E328" s="117"/>
      <c r="F328" s="122"/>
      <c r="G328" s="117"/>
    </row>
    <row r="329" spans="2:7" ht="15" customHeight="1">
      <c r="B329" s="117"/>
      <c r="C329" s="122"/>
      <c r="D329" s="122"/>
      <c r="E329" s="117"/>
      <c r="F329" s="122"/>
      <c r="G329" s="117"/>
    </row>
    <row r="330" spans="2:7" ht="15" customHeight="1">
      <c r="B330" s="117"/>
      <c r="C330" s="122"/>
      <c r="D330" s="122"/>
      <c r="E330" s="117"/>
      <c r="F330" s="122"/>
      <c r="G330" s="117"/>
    </row>
    <row r="331" spans="2:7" ht="15" customHeight="1">
      <c r="B331" s="117"/>
      <c r="C331" s="122"/>
      <c r="D331" s="122"/>
      <c r="E331" s="117"/>
      <c r="F331" s="122"/>
      <c r="G331" s="117"/>
    </row>
    <row r="332" spans="2:7" ht="15" customHeight="1">
      <c r="B332" s="117"/>
      <c r="C332" s="122"/>
      <c r="D332" s="122"/>
      <c r="E332" s="117"/>
      <c r="F332" s="122"/>
      <c r="G332" s="117"/>
    </row>
    <row r="333" spans="2:7" ht="15" customHeight="1">
      <c r="B333" s="117"/>
      <c r="C333" s="122"/>
      <c r="D333" s="122"/>
      <c r="E333" s="117"/>
      <c r="F333" s="122"/>
      <c r="G333" s="117"/>
    </row>
    <row r="334" spans="2:7" ht="15" customHeight="1">
      <c r="B334" s="117"/>
      <c r="C334" s="122"/>
      <c r="D334" s="122"/>
      <c r="E334" s="117"/>
      <c r="F334" s="122"/>
      <c r="G334" s="117"/>
    </row>
    <row r="335" spans="2:7" ht="15" customHeight="1">
      <c r="B335" s="117"/>
      <c r="C335" s="122"/>
      <c r="D335" s="122"/>
      <c r="E335" s="117"/>
      <c r="F335" s="122"/>
      <c r="G335" s="117"/>
    </row>
    <row r="336" spans="2:7" ht="15" customHeight="1">
      <c r="B336" s="117"/>
      <c r="C336" s="122"/>
      <c r="D336" s="122"/>
      <c r="E336" s="117"/>
      <c r="F336" s="122"/>
      <c r="G336" s="117"/>
    </row>
    <row r="337" spans="2:7" ht="15" customHeight="1">
      <c r="B337" s="117"/>
      <c r="C337" s="122"/>
      <c r="D337" s="122"/>
      <c r="E337" s="117"/>
      <c r="F337" s="122"/>
      <c r="G337" s="117"/>
    </row>
    <row r="338" spans="2:7" ht="15" customHeight="1">
      <c r="B338" s="117"/>
      <c r="C338" s="122"/>
      <c r="D338" s="122"/>
      <c r="E338" s="117"/>
      <c r="F338" s="122"/>
      <c r="G338" s="117"/>
    </row>
    <row r="339" spans="2:7" ht="15" customHeight="1">
      <c r="B339" s="117"/>
      <c r="C339" s="122"/>
      <c r="D339" s="122"/>
      <c r="E339" s="117"/>
      <c r="F339" s="122"/>
      <c r="G339" s="117"/>
    </row>
    <row r="340" spans="2:7" ht="15" customHeight="1">
      <c r="B340" s="117"/>
      <c r="C340" s="122"/>
      <c r="D340" s="122"/>
      <c r="E340" s="117"/>
      <c r="F340" s="122"/>
      <c r="G340" s="117"/>
    </row>
    <row r="341" spans="2:7" ht="15" customHeight="1">
      <c r="B341" s="117"/>
      <c r="C341" s="122"/>
      <c r="D341" s="122"/>
      <c r="E341" s="117"/>
      <c r="F341" s="122"/>
      <c r="G341" s="117"/>
    </row>
    <row r="342" spans="2:7" ht="15" customHeight="1">
      <c r="B342" s="117"/>
      <c r="C342" s="122"/>
      <c r="D342" s="122"/>
      <c r="E342" s="117"/>
      <c r="F342" s="122"/>
      <c r="G342" s="117"/>
    </row>
    <row r="343" spans="2:7" ht="15" customHeight="1">
      <c r="B343" s="117"/>
      <c r="C343" s="122"/>
      <c r="D343" s="122"/>
      <c r="E343" s="117"/>
      <c r="F343" s="122"/>
      <c r="G343" s="117"/>
    </row>
    <row r="344" spans="2:7" ht="15" customHeight="1">
      <c r="B344" s="117"/>
      <c r="C344" s="122"/>
      <c r="D344" s="122"/>
      <c r="E344" s="117"/>
      <c r="F344" s="122"/>
      <c r="G344" s="117"/>
    </row>
    <row r="345" spans="2:7" ht="15" customHeight="1">
      <c r="B345" s="117"/>
      <c r="C345" s="122"/>
      <c r="D345" s="122"/>
      <c r="E345" s="117"/>
      <c r="F345" s="122"/>
      <c r="G345" s="117"/>
    </row>
    <row r="346" spans="2:7" ht="15" customHeight="1">
      <c r="B346" s="117"/>
      <c r="C346" s="122"/>
      <c r="D346" s="122"/>
      <c r="E346" s="117"/>
      <c r="F346" s="122"/>
      <c r="G346" s="117"/>
    </row>
    <row r="347" spans="2:7" ht="15" customHeight="1">
      <c r="B347" s="117"/>
      <c r="C347" s="122"/>
      <c r="D347" s="122"/>
      <c r="E347" s="117"/>
      <c r="F347" s="122"/>
      <c r="G347" s="117"/>
    </row>
    <row r="348" spans="2:7" ht="15" customHeight="1">
      <c r="B348" s="117"/>
      <c r="C348" s="122"/>
      <c r="D348" s="122"/>
      <c r="E348" s="117"/>
      <c r="F348" s="122"/>
      <c r="G348" s="117"/>
    </row>
    <row r="349" spans="2:7" ht="15" customHeight="1">
      <c r="B349" s="117"/>
      <c r="C349" s="122"/>
      <c r="D349" s="122"/>
      <c r="E349" s="117"/>
      <c r="F349" s="122"/>
      <c r="G349" s="117"/>
    </row>
    <row r="350" spans="2:7" ht="15" customHeight="1">
      <c r="B350" s="117"/>
      <c r="C350" s="122"/>
      <c r="D350" s="122"/>
      <c r="E350" s="117"/>
      <c r="F350" s="122"/>
      <c r="G350" s="117"/>
    </row>
    <row r="351" spans="2:7" ht="15" customHeight="1">
      <c r="B351" s="117"/>
      <c r="C351" s="122"/>
      <c r="D351" s="122"/>
      <c r="E351" s="117"/>
      <c r="F351" s="122"/>
      <c r="G351" s="117"/>
    </row>
    <row r="352" spans="2:7" ht="15" customHeight="1">
      <c r="B352" s="117"/>
      <c r="C352" s="122"/>
      <c r="D352" s="122"/>
      <c r="E352" s="117"/>
      <c r="F352" s="122"/>
      <c r="G352" s="117"/>
    </row>
    <row r="353" spans="2:7" ht="15" customHeight="1">
      <c r="B353" s="117"/>
      <c r="C353" s="122"/>
      <c r="D353" s="122"/>
      <c r="E353" s="117"/>
      <c r="F353" s="122"/>
      <c r="G353" s="117"/>
    </row>
    <row r="354" spans="2:7" ht="15" customHeight="1">
      <c r="B354" s="117"/>
      <c r="C354" s="122"/>
      <c r="D354" s="122"/>
      <c r="E354" s="117"/>
      <c r="F354" s="122"/>
      <c r="G354" s="117"/>
    </row>
    <row r="355" spans="2:7" ht="15" customHeight="1">
      <c r="B355" s="117"/>
      <c r="C355" s="122"/>
      <c r="D355" s="122"/>
      <c r="E355" s="117"/>
      <c r="F355" s="122"/>
      <c r="G355" s="117"/>
    </row>
    <row r="356" spans="2:7" ht="15" customHeight="1">
      <c r="B356" s="117"/>
      <c r="C356" s="122"/>
      <c r="D356" s="122"/>
      <c r="E356" s="117"/>
      <c r="F356" s="122"/>
      <c r="G356" s="117"/>
    </row>
    <row r="357" spans="2:7" ht="15" customHeight="1">
      <c r="B357" s="117"/>
      <c r="C357" s="122"/>
      <c r="D357" s="122"/>
      <c r="E357" s="117"/>
      <c r="F357" s="122"/>
      <c r="G357" s="117"/>
    </row>
    <row r="358" spans="2:7" ht="15" customHeight="1">
      <c r="B358" s="117"/>
      <c r="C358" s="122"/>
      <c r="D358" s="122"/>
      <c r="E358" s="117"/>
      <c r="F358" s="122"/>
      <c r="G358" s="117"/>
    </row>
    <row r="359" spans="2:7" ht="15" customHeight="1">
      <c r="B359" s="117"/>
      <c r="C359" s="122"/>
      <c r="D359" s="122"/>
      <c r="E359" s="117"/>
      <c r="F359" s="122"/>
      <c r="G359" s="117"/>
    </row>
    <row r="360" spans="2:7" ht="15" customHeight="1">
      <c r="B360" s="117"/>
      <c r="C360" s="122"/>
      <c r="D360" s="122"/>
      <c r="E360" s="117"/>
      <c r="F360" s="122"/>
      <c r="G360" s="117"/>
    </row>
    <row r="361" spans="2:7" ht="15" customHeight="1">
      <c r="B361" s="117"/>
      <c r="C361" s="122"/>
      <c r="D361" s="122"/>
      <c r="E361" s="117"/>
      <c r="F361" s="122"/>
      <c r="G361" s="117"/>
    </row>
    <row r="362" spans="2:7" ht="15" customHeight="1">
      <c r="B362" s="117"/>
      <c r="C362" s="122"/>
      <c r="D362" s="122"/>
      <c r="E362" s="117"/>
      <c r="F362" s="122"/>
      <c r="G362" s="117"/>
    </row>
    <row r="363" spans="2:7" ht="15" customHeight="1">
      <c r="B363" s="117"/>
      <c r="C363" s="122"/>
      <c r="D363" s="122"/>
      <c r="E363" s="117"/>
      <c r="F363" s="122"/>
      <c r="G363" s="117"/>
    </row>
    <row r="364" spans="2:7" ht="15" customHeight="1">
      <c r="B364" s="117"/>
      <c r="C364" s="122"/>
      <c r="D364" s="122"/>
      <c r="E364" s="117"/>
      <c r="F364" s="122"/>
      <c r="G364" s="117"/>
    </row>
    <row r="365" spans="2:7" ht="15" customHeight="1">
      <c r="B365" s="117"/>
      <c r="C365" s="122"/>
      <c r="D365" s="122"/>
      <c r="E365" s="117"/>
      <c r="F365" s="122"/>
      <c r="G365" s="117"/>
    </row>
    <row r="366" spans="2:7" ht="15" customHeight="1">
      <c r="B366" s="117"/>
      <c r="C366" s="122"/>
      <c r="D366" s="122"/>
      <c r="E366" s="117"/>
      <c r="F366" s="122"/>
      <c r="G366" s="117"/>
    </row>
    <row r="367" spans="2:7" ht="15" customHeight="1">
      <c r="B367" s="117"/>
      <c r="C367" s="122"/>
      <c r="D367" s="122"/>
      <c r="E367" s="117"/>
      <c r="F367" s="122"/>
      <c r="G367" s="117"/>
    </row>
    <row r="368" spans="2:7" ht="15" customHeight="1">
      <c r="B368" s="117"/>
      <c r="C368" s="122"/>
      <c r="D368" s="122"/>
      <c r="E368" s="117"/>
      <c r="F368" s="122"/>
      <c r="G368" s="117"/>
    </row>
    <row r="369" spans="2:7" ht="15" customHeight="1">
      <c r="B369" s="117"/>
      <c r="C369" s="122"/>
      <c r="D369" s="122"/>
      <c r="E369" s="117"/>
      <c r="F369" s="122"/>
      <c r="G369" s="117"/>
    </row>
    <row r="370" spans="2:7" ht="15" customHeight="1">
      <c r="B370" s="117"/>
      <c r="C370" s="122"/>
      <c r="D370" s="122"/>
      <c r="E370" s="117"/>
      <c r="F370" s="122"/>
      <c r="G370" s="117"/>
    </row>
    <row r="371" spans="2:7" ht="15" customHeight="1">
      <c r="B371" s="117"/>
      <c r="C371" s="122"/>
      <c r="D371" s="122"/>
      <c r="E371" s="117"/>
      <c r="F371" s="122"/>
      <c r="G371" s="117"/>
    </row>
    <row r="372" spans="2:7" ht="15" customHeight="1">
      <c r="B372" s="117"/>
      <c r="C372" s="122"/>
      <c r="D372" s="122"/>
      <c r="E372" s="117"/>
      <c r="F372" s="122"/>
      <c r="G372" s="117"/>
    </row>
    <row r="373" spans="2:7" ht="15" customHeight="1">
      <c r="B373" s="117"/>
      <c r="C373" s="122"/>
      <c r="D373" s="122"/>
      <c r="E373" s="117"/>
      <c r="F373" s="122"/>
      <c r="G373" s="117"/>
    </row>
    <row r="374" spans="2:7" ht="15" customHeight="1">
      <c r="B374" s="117"/>
      <c r="C374" s="122"/>
      <c r="D374" s="122"/>
      <c r="E374" s="117"/>
      <c r="F374" s="122"/>
      <c r="G374" s="117"/>
    </row>
    <row r="375" spans="2:7" ht="15" customHeight="1">
      <c r="B375" s="117"/>
      <c r="C375" s="122"/>
      <c r="D375" s="122"/>
      <c r="E375" s="117"/>
      <c r="F375" s="122"/>
      <c r="G375" s="117"/>
    </row>
    <row r="376" spans="2:7" ht="15" customHeight="1">
      <c r="B376" s="117"/>
      <c r="C376" s="122"/>
      <c r="D376" s="122"/>
      <c r="E376" s="117"/>
      <c r="F376" s="122"/>
      <c r="G376" s="117"/>
    </row>
    <row r="377" spans="2:7" ht="15" customHeight="1">
      <c r="B377" s="117"/>
      <c r="C377" s="122"/>
      <c r="D377" s="122"/>
      <c r="E377" s="117"/>
      <c r="F377" s="122"/>
      <c r="G377" s="117"/>
    </row>
    <row r="378" spans="2:7" ht="15" customHeight="1">
      <c r="B378" s="117"/>
      <c r="C378" s="122"/>
      <c r="D378" s="122"/>
      <c r="E378" s="117"/>
      <c r="F378" s="122"/>
      <c r="G378" s="117"/>
    </row>
    <row r="379" spans="2:7" ht="15" customHeight="1">
      <c r="B379" s="117"/>
      <c r="C379" s="122"/>
      <c r="D379" s="122"/>
      <c r="E379" s="117"/>
      <c r="F379" s="122"/>
      <c r="G379" s="117"/>
    </row>
    <row r="380" spans="2:7" ht="15" customHeight="1">
      <c r="B380" s="117"/>
      <c r="C380" s="122"/>
      <c r="D380" s="122"/>
      <c r="E380" s="117"/>
      <c r="F380" s="122"/>
      <c r="G380" s="117"/>
    </row>
    <row r="381" spans="2:7" ht="15" customHeight="1">
      <c r="B381" s="117"/>
      <c r="C381" s="122"/>
      <c r="D381" s="122"/>
      <c r="E381" s="117"/>
      <c r="F381" s="122"/>
      <c r="G381" s="117"/>
    </row>
    <row r="382" spans="2:7" ht="15" customHeight="1">
      <c r="B382" s="117"/>
      <c r="C382" s="122"/>
      <c r="D382" s="122"/>
      <c r="E382" s="117"/>
      <c r="F382" s="122"/>
      <c r="G382" s="117"/>
    </row>
    <row r="383" spans="2:7" ht="15" customHeight="1">
      <c r="B383" s="117"/>
      <c r="C383" s="122"/>
      <c r="D383" s="122"/>
      <c r="E383" s="117"/>
      <c r="F383" s="122"/>
      <c r="G383" s="117"/>
    </row>
    <row r="384" spans="2:7" ht="15" customHeight="1">
      <c r="B384" s="117"/>
      <c r="C384" s="122"/>
      <c r="D384" s="122"/>
      <c r="E384" s="117"/>
      <c r="F384" s="122"/>
      <c r="G384" s="117"/>
    </row>
    <row r="385" spans="2:7" ht="15" customHeight="1">
      <c r="B385" s="117"/>
      <c r="C385" s="122"/>
      <c r="D385" s="122"/>
      <c r="E385" s="117"/>
      <c r="F385" s="122"/>
      <c r="G385" s="117"/>
    </row>
    <row r="386" spans="2:7" ht="15" customHeight="1">
      <c r="B386" s="117"/>
      <c r="C386" s="122"/>
      <c r="D386" s="122"/>
      <c r="E386" s="117"/>
      <c r="F386" s="122"/>
      <c r="G386" s="117"/>
    </row>
    <row r="387" spans="2:7" ht="15" customHeight="1">
      <c r="B387" s="117"/>
      <c r="C387" s="122"/>
      <c r="D387" s="122"/>
      <c r="E387" s="117"/>
      <c r="F387" s="122"/>
      <c r="G387" s="117"/>
    </row>
    <row r="388" spans="2:7" ht="15" customHeight="1">
      <c r="B388" s="117"/>
      <c r="C388" s="122"/>
      <c r="D388" s="122"/>
      <c r="E388" s="117"/>
      <c r="F388" s="122"/>
      <c r="G388" s="117"/>
    </row>
    <row r="389" spans="2:7" ht="15" customHeight="1">
      <c r="B389" s="117"/>
      <c r="C389" s="122"/>
      <c r="D389" s="122"/>
      <c r="E389" s="117"/>
      <c r="F389" s="122"/>
      <c r="G389" s="117"/>
    </row>
    <row r="390" spans="2:7" ht="15" customHeight="1">
      <c r="B390" s="117"/>
      <c r="C390" s="122"/>
      <c r="D390" s="122"/>
      <c r="E390" s="117"/>
      <c r="F390" s="122"/>
      <c r="G390" s="117"/>
    </row>
    <row r="391" spans="2:7" ht="15" customHeight="1">
      <c r="B391" s="117"/>
      <c r="C391" s="122"/>
      <c r="D391" s="122"/>
      <c r="E391" s="117"/>
      <c r="F391" s="122"/>
      <c r="G391" s="117"/>
    </row>
    <row r="392" spans="2:7" ht="15" customHeight="1">
      <c r="B392" s="117"/>
      <c r="C392" s="122"/>
      <c r="D392" s="122"/>
      <c r="E392" s="117"/>
      <c r="F392" s="122"/>
      <c r="G392" s="117"/>
    </row>
    <row r="393" spans="2:7" ht="15" customHeight="1">
      <c r="B393" s="117"/>
      <c r="C393" s="122"/>
      <c r="D393" s="122"/>
      <c r="E393" s="117"/>
      <c r="F393" s="122"/>
      <c r="G393" s="117"/>
    </row>
    <row r="394" spans="2:7" ht="15" customHeight="1">
      <c r="B394" s="117"/>
      <c r="C394" s="122"/>
      <c r="D394" s="122"/>
      <c r="E394" s="117"/>
      <c r="F394" s="122"/>
      <c r="G394" s="117"/>
    </row>
    <row r="395" spans="2:7" ht="15" customHeight="1">
      <c r="B395" s="117"/>
      <c r="C395" s="122"/>
      <c r="D395" s="122"/>
      <c r="E395" s="117"/>
      <c r="F395" s="122"/>
      <c r="G395" s="117"/>
    </row>
    <row r="396" spans="2:7" ht="15" customHeight="1">
      <c r="B396" s="117"/>
      <c r="C396" s="122"/>
      <c r="D396" s="122"/>
      <c r="E396" s="117"/>
      <c r="F396" s="122"/>
      <c r="G396" s="117"/>
    </row>
    <row r="397" spans="2:7" ht="15" customHeight="1">
      <c r="B397" s="117"/>
      <c r="C397" s="122"/>
      <c r="D397" s="122"/>
      <c r="E397" s="117"/>
      <c r="F397" s="122"/>
      <c r="G397" s="117"/>
    </row>
    <row r="398" spans="2:7" ht="15" customHeight="1">
      <c r="B398" s="117"/>
      <c r="C398" s="122"/>
      <c r="D398" s="122"/>
      <c r="E398" s="117"/>
      <c r="F398" s="122"/>
      <c r="G398" s="117"/>
    </row>
    <row r="399" spans="2:7" ht="15" customHeight="1">
      <c r="B399"/>
      <c r="C399"/>
      <c r="D399"/>
      <c r="E399"/>
      <c r="F399"/>
      <c r="G399"/>
    </row>
    <row r="400" spans="2:7" ht="15" customHeight="1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</sheetData>
  <mergeCells count="24">
    <mergeCell ref="E2:S2"/>
    <mergeCell ref="E3:G3"/>
    <mergeCell ref="H3:J3"/>
    <mergeCell ref="E54:G54"/>
    <mergeCell ref="H54:J54"/>
    <mergeCell ref="Q54:S54"/>
    <mergeCell ref="K3:M3"/>
    <mergeCell ref="K27:M27"/>
    <mergeCell ref="K54:M54"/>
    <mergeCell ref="N3:P3"/>
    <mergeCell ref="N27:P27"/>
    <mergeCell ref="N54:P54"/>
    <mergeCell ref="E53:S53"/>
    <mergeCell ref="Q3:S3"/>
    <mergeCell ref="E27:G27"/>
    <mergeCell ref="E26:S26"/>
    <mergeCell ref="Q27:S27"/>
    <mergeCell ref="H27:J27"/>
    <mergeCell ref="E90:G90"/>
    <mergeCell ref="H90:J90"/>
    <mergeCell ref="E89:S89"/>
    <mergeCell ref="K90:M90"/>
    <mergeCell ref="N90:P90"/>
    <mergeCell ref="Q90:S90"/>
  </mergeCells>
  <pageMargins left="1" right="1" top="1" bottom="1" header="0.5" footer="0.5"/>
  <pageSetup paperSize="17" scale="43" fitToHeight="0" orientation="landscape" r:id="rId1"/>
  <headerFooter>
    <oddHeader>&amp;COEB Adjustment Input Sheet</oddHeader>
  </headerFooter>
  <rowBreaks count="1" manualBreakCount="1">
    <brk id="52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228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1" sqref="E21"/>
    </sheetView>
  </sheetViews>
  <sheetFormatPr defaultColWidth="9.140625" defaultRowHeight="15" zeroHeight="1"/>
  <cols>
    <col min="1" max="1" width="2.7109375" style="3" customWidth="1"/>
    <col min="2" max="2" width="7.85546875" style="3" customWidth="1"/>
    <col min="3" max="3" width="60.140625" style="3" bestFit="1" customWidth="1"/>
    <col min="4" max="4" width="22" style="3" customWidth="1"/>
    <col min="5" max="5" width="17" style="3" bestFit="1" customWidth="1"/>
    <col min="6" max="6" width="27.42578125" style="3" bestFit="1" customWidth="1"/>
    <col min="7" max="7" width="22.140625" style="3" customWidth="1"/>
    <col min="8" max="8" width="17.140625" style="3" bestFit="1" customWidth="1"/>
    <col min="9" max="9" width="15.42578125" style="3" bestFit="1" customWidth="1"/>
    <col min="10" max="10" width="22.140625" style="3" customWidth="1"/>
    <col min="11" max="11" width="17.140625" style="3" bestFit="1" customWidth="1"/>
    <col min="12" max="12" width="14.85546875" style="3" bestFit="1" customWidth="1"/>
    <col min="13" max="13" width="22.140625" style="3" customWidth="1"/>
    <col min="14" max="14" width="17.140625" style="3" bestFit="1" customWidth="1"/>
    <col min="15" max="15" width="15.42578125" style="3" bestFit="1" customWidth="1"/>
    <col min="16" max="16" width="22.140625" style="3" customWidth="1"/>
    <col min="17" max="17" width="17.140625" style="3" bestFit="1" customWidth="1"/>
    <col min="18" max="18" width="15.42578125" style="3" bestFit="1" customWidth="1"/>
    <col min="19" max="19" width="1.7109375" style="3" customWidth="1"/>
    <col min="20" max="20" width="1.7109375" style="4" customWidth="1"/>
    <col min="21" max="16384" width="9.140625" style="3"/>
  </cols>
  <sheetData>
    <row r="1" spans="1:20" ht="18.75" thickBot="1">
      <c r="B1" s="678" t="s">
        <v>19</v>
      </c>
      <c r="C1" s="678"/>
      <c r="D1" s="678"/>
      <c r="E1" s="678"/>
      <c r="F1" s="678"/>
      <c r="G1" s="678"/>
      <c r="H1" s="678"/>
      <c r="I1" s="678"/>
    </row>
    <row r="2" spans="1:20" ht="15.75" customHeight="1" thickBot="1">
      <c r="D2" s="669" t="s">
        <v>105</v>
      </c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1"/>
    </row>
    <row r="3" spans="1:20" ht="15.75">
      <c r="B3" s="8"/>
      <c r="C3" s="64"/>
      <c r="D3" s="672">
        <v>2017</v>
      </c>
      <c r="E3" s="673"/>
      <c r="F3" s="674"/>
      <c r="G3" s="672">
        <v>2018</v>
      </c>
      <c r="H3" s="673"/>
      <c r="I3" s="674"/>
      <c r="J3" s="672">
        <v>2019</v>
      </c>
      <c r="K3" s="673"/>
      <c r="L3" s="674"/>
      <c r="M3" s="672">
        <v>2020</v>
      </c>
      <c r="N3" s="673"/>
      <c r="O3" s="674"/>
      <c r="P3" s="672">
        <v>2021</v>
      </c>
      <c r="Q3" s="673"/>
      <c r="R3" s="674"/>
    </row>
    <row r="4" spans="1:20" ht="15.75">
      <c r="A4" s="17"/>
      <c r="B4" s="9" t="s">
        <v>2</v>
      </c>
      <c r="C4" s="65"/>
      <c r="D4" s="519" t="str">
        <f>'4. OEB_Adjustment_Input_Sheet'!E4</f>
        <v>OPG Proposed</v>
      </c>
      <c r="E4" s="240" t="s">
        <v>18</v>
      </c>
      <c r="F4" s="10" t="s">
        <v>18</v>
      </c>
      <c r="G4" s="519" t="str">
        <f>'4. OEB_Adjustment_Input_Sheet'!H4</f>
        <v>OPG Proposed</v>
      </c>
      <c r="H4" s="240" t="s">
        <v>18</v>
      </c>
      <c r="I4" s="10" t="s">
        <v>18</v>
      </c>
      <c r="J4" s="519" t="str">
        <f>'4. OEB_Adjustment_Input_Sheet'!K4</f>
        <v>OPG Proposed</v>
      </c>
      <c r="K4" s="240" t="s">
        <v>18</v>
      </c>
      <c r="L4" s="10" t="s">
        <v>18</v>
      </c>
      <c r="M4" s="519" t="str">
        <f>'4. OEB_Adjustment_Input_Sheet'!N4</f>
        <v>OPG Proposed</v>
      </c>
      <c r="N4" s="240" t="s">
        <v>18</v>
      </c>
      <c r="O4" s="10" t="s">
        <v>18</v>
      </c>
      <c r="P4" s="519" t="str">
        <f>'4. OEB_Adjustment_Input_Sheet'!Q4</f>
        <v>OPG Proposed</v>
      </c>
      <c r="Q4" s="240" t="s">
        <v>18</v>
      </c>
      <c r="R4" s="10" t="s">
        <v>18</v>
      </c>
    </row>
    <row r="5" spans="1:20" ht="16.5" thickBot="1">
      <c r="B5" s="11" t="s">
        <v>3</v>
      </c>
      <c r="C5" s="11" t="s">
        <v>1</v>
      </c>
      <c r="D5" s="520">
        <f>'4. OEB_Adjustment_Input_Sheet'!E5</f>
        <v>43117</v>
      </c>
      <c r="E5" s="241" t="s">
        <v>12</v>
      </c>
      <c r="F5" s="12" t="s">
        <v>10</v>
      </c>
      <c r="G5" s="520">
        <f>'4. OEB_Adjustment_Input_Sheet'!H5</f>
        <v>43117</v>
      </c>
      <c r="H5" s="241" t="s">
        <v>12</v>
      </c>
      <c r="I5" s="12" t="s">
        <v>10</v>
      </c>
      <c r="J5" s="520">
        <f>'4. OEB_Adjustment_Input_Sheet'!K5</f>
        <v>43117</v>
      </c>
      <c r="K5" s="241" t="s">
        <v>12</v>
      </c>
      <c r="L5" s="12" t="s">
        <v>10</v>
      </c>
      <c r="M5" s="520">
        <f>'4. OEB_Adjustment_Input_Sheet'!N5</f>
        <v>43117</v>
      </c>
      <c r="N5" s="241" t="s">
        <v>12</v>
      </c>
      <c r="O5" s="12" t="s">
        <v>10</v>
      </c>
      <c r="P5" s="520">
        <f>'4. OEB_Adjustment_Input_Sheet'!Q5</f>
        <v>43117</v>
      </c>
      <c r="Q5" s="241" t="s">
        <v>12</v>
      </c>
      <c r="R5" s="12" t="s">
        <v>10</v>
      </c>
    </row>
    <row r="6" spans="1:20">
      <c r="B6" s="15"/>
      <c r="C6" s="18"/>
      <c r="D6" s="436" t="s">
        <v>4</v>
      </c>
      <c r="E6" s="236" t="s">
        <v>5</v>
      </c>
      <c r="F6" s="237" t="s">
        <v>6</v>
      </c>
      <c r="G6" s="235" t="s">
        <v>7</v>
      </c>
      <c r="H6" s="236" t="s">
        <v>9</v>
      </c>
      <c r="I6" s="237" t="s">
        <v>11</v>
      </c>
      <c r="J6" s="235" t="s">
        <v>129</v>
      </c>
      <c r="K6" s="236" t="s">
        <v>130</v>
      </c>
      <c r="L6" s="237" t="s">
        <v>131</v>
      </c>
      <c r="M6" s="235" t="s">
        <v>133</v>
      </c>
      <c r="N6" s="236" t="s">
        <v>134</v>
      </c>
      <c r="O6" s="237" t="s">
        <v>215</v>
      </c>
      <c r="P6" s="235" t="s">
        <v>216</v>
      </c>
      <c r="Q6" s="236" t="s">
        <v>217</v>
      </c>
      <c r="R6" s="237" t="s">
        <v>218</v>
      </c>
    </row>
    <row r="7" spans="1:20" ht="16.5" thickBot="1">
      <c r="B7" s="19"/>
      <c r="C7" s="18"/>
      <c r="D7" s="488"/>
      <c r="E7" s="28"/>
      <c r="F7" s="529"/>
      <c r="G7" s="28"/>
      <c r="H7" s="28"/>
      <c r="I7" s="529"/>
      <c r="J7" s="28"/>
      <c r="K7" s="28"/>
      <c r="L7" s="529"/>
      <c r="M7" s="28"/>
      <c r="N7" s="28"/>
      <c r="O7" s="529"/>
      <c r="P7" s="28"/>
      <c r="Q7" s="28"/>
      <c r="R7" s="529"/>
    </row>
    <row r="8" spans="1:20">
      <c r="B8" s="43">
        <v>1</v>
      </c>
      <c r="C8" s="61" t="s">
        <v>97</v>
      </c>
      <c r="D8" s="280">
        <f>D19</f>
        <v>3103.9112321790235</v>
      </c>
      <c r="E8" s="574">
        <f>F8-D8</f>
        <v>-189.24018948842877</v>
      </c>
      <c r="F8" s="572">
        <f>F19</f>
        <v>2914.6710426905947</v>
      </c>
      <c r="G8" s="432">
        <f>G19</f>
        <v>3160.2340622709989</v>
      </c>
      <c r="H8" s="574">
        <f>I8-G8</f>
        <v>-145.26522283449094</v>
      </c>
      <c r="I8" s="572">
        <f>I19</f>
        <v>3014.968839436508</v>
      </c>
      <c r="J8" s="432">
        <f>J19</f>
        <v>3106.8033899562024</v>
      </c>
      <c r="K8" s="574">
        <f>L8-J8</f>
        <v>-89.492386369839551</v>
      </c>
      <c r="L8" s="572">
        <f>L19</f>
        <v>3017.3110035863629</v>
      </c>
      <c r="M8" s="432">
        <f>M19</f>
        <v>7161.6751693060714</v>
      </c>
      <c r="N8" s="574">
        <f>O8-M8</f>
        <v>-97.100560153417064</v>
      </c>
      <c r="O8" s="572">
        <f>O19</f>
        <v>7064.5746091526544</v>
      </c>
      <c r="P8" s="432">
        <f>P19</f>
        <v>7637.3907366843414</v>
      </c>
      <c r="Q8" s="574">
        <f>R8-P8</f>
        <v>-129.16517526046664</v>
      </c>
      <c r="R8" s="572">
        <f>R19</f>
        <v>7508.2255614238748</v>
      </c>
      <c r="T8" s="548"/>
    </row>
    <row r="9" spans="1:20" ht="16.5" thickBot="1">
      <c r="A9" s="18"/>
      <c r="B9" s="44">
        <v>2</v>
      </c>
      <c r="C9" s="98" t="s">
        <v>222</v>
      </c>
      <c r="D9" s="57">
        <v>0.29333885918693231</v>
      </c>
      <c r="E9" s="575">
        <f>F9-D9</f>
        <v>-1.2868332337547306E-2</v>
      </c>
      <c r="F9" s="573">
        <v>0.280470526849385</v>
      </c>
      <c r="G9" s="55">
        <v>0.29700791859739817</v>
      </c>
      <c r="H9" s="575">
        <f>I9-G9</f>
        <v>-9.7304044838848469E-3</v>
      </c>
      <c r="I9" s="573">
        <v>0.28727751411351332</v>
      </c>
      <c r="J9" s="55">
        <v>0.29363517651353671</v>
      </c>
      <c r="K9" s="575">
        <f>L9-J9</f>
        <v>-6.0255744542571099E-3</v>
      </c>
      <c r="L9" s="573">
        <v>0.2876096020592796</v>
      </c>
      <c r="M9" s="55">
        <v>0.48563000680794688</v>
      </c>
      <c r="N9" s="575">
        <f>O9-M9</f>
        <v>-3.4092374932289116E-3</v>
      </c>
      <c r="O9" s="573">
        <v>0.48222076931471797</v>
      </c>
      <c r="P9" s="55">
        <v>0.49849390109169195</v>
      </c>
      <c r="Q9" s="575">
        <f>R9-P9</f>
        <v>-4.2639626803649966E-3</v>
      </c>
      <c r="R9" s="573">
        <v>0.49422993841132695</v>
      </c>
      <c r="T9" s="548"/>
    </row>
    <row r="10" spans="1:20" ht="15.75" thickBot="1">
      <c r="A10" s="18"/>
      <c r="B10" s="82"/>
      <c r="C10" s="61"/>
      <c r="D10" s="21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T10" s="548"/>
    </row>
    <row r="11" spans="1:20" ht="19.5" customHeight="1" thickBot="1">
      <c r="C11" s="18"/>
      <c r="D11" s="675" t="s">
        <v>20</v>
      </c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7"/>
      <c r="T11" s="548"/>
    </row>
    <row r="12" spans="1:20" ht="15.75">
      <c r="B12" s="68"/>
      <c r="C12" s="66"/>
      <c r="D12" s="672">
        <v>2017</v>
      </c>
      <c r="E12" s="673"/>
      <c r="F12" s="674"/>
      <c r="G12" s="672">
        <v>2018</v>
      </c>
      <c r="H12" s="673"/>
      <c r="I12" s="674"/>
      <c r="J12" s="672">
        <v>2019</v>
      </c>
      <c r="K12" s="673"/>
      <c r="L12" s="674"/>
      <c r="M12" s="672">
        <v>2020</v>
      </c>
      <c r="N12" s="673"/>
      <c r="O12" s="674"/>
      <c r="P12" s="672">
        <v>2021</v>
      </c>
      <c r="Q12" s="673"/>
      <c r="R12" s="674"/>
      <c r="T12" s="548"/>
    </row>
    <row r="13" spans="1:20" ht="15.75">
      <c r="B13" s="63" t="s">
        <v>2</v>
      </c>
      <c r="C13" s="67"/>
      <c r="D13" s="519" t="str">
        <f>D4</f>
        <v>OPG Proposed</v>
      </c>
      <c r="E13" s="240" t="s">
        <v>18</v>
      </c>
      <c r="F13" s="10" t="s">
        <v>18</v>
      </c>
      <c r="G13" s="519" t="str">
        <f>G4</f>
        <v>OPG Proposed</v>
      </c>
      <c r="H13" s="240" t="s">
        <v>18</v>
      </c>
      <c r="I13" s="10" t="s">
        <v>18</v>
      </c>
      <c r="J13" s="519" t="str">
        <f>J4</f>
        <v>OPG Proposed</v>
      </c>
      <c r="K13" s="240" t="s">
        <v>18</v>
      </c>
      <c r="L13" s="10" t="s">
        <v>18</v>
      </c>
      <c r="M13" s="519" t="str">
        <f>M4</f>
        <v>OPG Proposed</v>
      </c>
      <c r="N13" s="240" t="s">
        <v>18</v>
      </c>
      <c r="O13" s="10" t="s">
        <v>18</v>
      </c>
      <c r="P13" s="519" t="str">
        <f>P4</f>
        <v>OPG Proposed</v>
      </c>
      <c r="Q13" s="240" t="s">
        <v>18</v>
      </c>
      <c r="R13" s="10" t="s">
        <v>18</v>
      </c>
      <c r="T13" s="548"/>
    </row>
    <row r="14" spans="1:20" ht="16.5" thickBot="1">
      <c r="B14" s="37" t="s">
        <v>3</v>
      </c>
      <c r="C14" s="36" t="s">
        <v>1</v>
      </c>
      <c r="D14" s="520">
        <f>D5</f>
        <v>43117</v>
      </c>
      <c r="E14" s="241" t="s">
        <v>12</v>
      </c>
      <c r="F14" s="12" t="s">
        <v>10</v>
      </c>
      <c r="G14" s="520">
        <f>G5</f>
        <v>43117</v>
      </c>
      <c r="H14" s="241" t="s">
        <v>12</v>
      </c>
      <c r="I14" s="12" t="s">
        <v>10</v>
      </c>
      <c r="J14" s="520">
        <f>J5</f>
        <v>43117</v>
      </c>
      <c r="K14" s="241" t="s">
        <v>12</v>
      </c>
      <c r="L14" s="12" t="s">
        <v>10</v>
      </c>
      <c r="M14" s="520">
        <f>M5</f>
        <v>43117</v>
      </c>
      <c r="N14" s="241" t="s">
        <v>12</v>
      </c>
      <c r="O14" s="12" t="s">
        <v>10</v>
      </c>
      <c r="P14" s="520">
        <f>P5</f>
        <v>43117</v>
      </c>
      <c r="Q14" s="241" t="s">
        <v>12</v>
      </c>
      <c r="R14" s="12" t="s">
        <v>10</v>
      </c>
      <c r="T14" s="548"/>
    </row>
    <row r="15" spans="1:20">
      <c r="B15" s="15"/>
      <c r="C15" s="18"/>
      <c r="D15" s="436" t="s">
        <v>4</v>
      </c>
      <c r="E15" s="236" t="s">
        <v>5</v>
      </c>
      <c r="F15" s="237" t="s">
        <v>6</v>
      </c>
      <c r="G15" s="235" t="s">
        <v>7</v>
      </c>
      <c r="H15" s="236" t="s">
        <v>9</v>
      </c>
      <c r="I15" s="237" t="s">
        <v>11</v>
      </c>
      <c r="J15" s="235" t="s">
        <v>129</v>
      </c>
      <c r="K15" s="236" t="s">
        <v>130</v>
      </c>
      <c r="L15" s="237" t="s">
        <v>131</v>
      </c>
      <c r="M15" s="235" t="s">
        <v>133</v>
      </c>
      <c r="N15" s="236" t="s">
        <v>134</v>
      </c>
      <c r="O15" s="237" t="s">
        <v>215</v>
      </c>
      <c r="P15" s="235" t="s">
        <v>216</v>
      </c>
      <c r="Q15" s="236" t="s">
        <v>217</v>
      </c>
      <c r="R15" s="237" t="s">
        <v>218</v>
      </c>
      <c r="T15" s="548"/>
    </row>
    <row r="16" spans="1:20" ht="21" customHeight="1" thickBot="1">
      <c r="B16" s="97" t="s">
        <v>33</v>
      </c>
      <c r="C16" s="18"/>
      <c r="D16" s="521"/>
      <c r="E16" s="440"/>
      <c r="F16" s="441"/>
      <c r="G16" s="83"/>
      <c r="H16" s="91"/>
      <c r="I16" s="90"/>
      <c r="J16" s="83"/>
      <c r="K16" s="91"/>
      <c r="L16" s="90"/>
      <c r="M16" s="83"/>
      <c r="N16" s="91"/>
      <c r="O16" s="90"/>
      <c r="P16" s="83"/>
      <c r="Q16" s="91"/>
      <c r="R16" s="90"/>
      <c r="T16" s="548"/>
    </row>
    <row r="17" spans="2:20">
      <c r="B17" s="69">
        <v>3</v>
      </c>
      <c r="C17" s="18" t="s">
        <v>8</v>
      </c>
      <c r="D17" s="168">
        <f>'4. OEB_Adjustment_Input_Sheet'!E37</f>
        <v>3627.8871105099633</v>
      </c>
      <c r="E17" s="576">
        <f>F17-D17</f>
        <v>-208.11168496233859</v>
      </c>
      <c r="F17" s="571">
        <f>'4. OEB_Adjustment_Input_Sheet'!G37</f>
        <v>3419.7754255476248</v>
      </c>
      <c r="G17" s="186">
        <f>'4. OEB_Adjustment_Input_Sheet'!H37</f>
        <v>3606.9381406019384</v>
      </c>
      <c r="H17" s="576">
        <v>-161.00682235840031</v>
      </c>
      <c r="I17" s="571">
        <f t="shared" ref="I17:I18" si="0">G17+H17</f>
        <v>3445.931318243538</v>
      </c>
      <c r="J17" s="186">
        <f>'4. OEB_Adjustment_Input_Sheet'!K37</f>
        <v>3476.2356682871423</v>
      </c>
      <c r="K17" s="576">
        <v>-102.10408994374939</v>
      </c>
      <c r="L17" s="571">
        <f t="shared" ref="L17:L18" si="1">J17+K17</f>
        <v>3374.1315783433929</v>
      </c>
      <c r="M17" s="186">
        <f>'4. OEB_Adjustment_Input_Sheet'!N37</f>
        <v>7453.8356476370109</v>
      </c>
      <c r="N17" s="576">
        <v>-106.58236777732691</v>
      </c>
      <c r="O17" s="571">
        <f t="shared" ref="O17:O18" si="2">M17+N17</f>
        <v>7347.253279859684</v>
      </c>
      <c r="P17" s="186">
        <f>'4. OEB_Adjustment_Input_Sheet'!Q37</f>
        <v>7886.956665015281</v>
      </c>
      <c r="Q17" s="576">
        <v>-175.8749631276487</v>
      </c>
      <c r="R17" s="571">
        <f t="shared" ref="R17:R18" si="3">P17+Q17</f>
        <v>7711.0817018876323</v>
      </c>
      <c r="T17" s="548"/>
    </row>
    <row r="18" spans="2:20" s="2" customFormat="1">
      <c r="B18" s="69">
        <v>4</v>
      </c>
      <c r="C18" s="61" t="s">
        <v>56</v>
      </c>
      <c r="D18" s="618">
        <f>'4. OEB_Adjustment_Input_Sheet'!E24</f>
        <v>523.97587833093962</v>
      </c>
      <c r="E18" s="201">
        <f>F18-D18</f>
        <v>-18.871495473909704</v>
      </c>
      <c r="F18" s="617">
        <f>'4. OEB_Adjustment_Input_Sheet'!G24</f>
        <v>505.10438285702992</v>
      </c>
      <c r="G18" s="619">
        <f>'4. OEB_Adjustment_Input_Sheet'!H24</f>
        <v>446.70407833093964</v>
      </c>
      <c r="H18" s="201">
        <v>-15.741599523909713</v>
      </c>
      <c r="I18" s="617">
        <f t="shared" si="0"/>
        <v>430.96247880702992</v>
      </c>
      <c r="J18" s="619">
        <f>'4. OEB_Adjustment_Input_Sheet'!K24</f>
        <v>369.43227833093965</v>
      </c>
      <c r="K18" s="201">
        <v>-12.611703573909722</v>
      </c>
      <c r="L18" s="617">
        <f t="shared" si="1"/>
        <v>356.82057475702993</v>
      </c>
      <c r="M18" s="619">
        <f>'4. OEB_Adjustment_Input_Sheet'!N24</f>
        <v>292.16047833093967</v>
      </c>
      <c r="N18" s="201">
        <v>-9.4818076239097309</v>
      </c>
      <c r="O18" s="617">
        <f t="shared" si="2"/>
        <v>282.67867070702994</v>
      </c>
      <c r="P18" s="619">
        <f>'4. OEB_Adjustment_Input_Sheet'!Q24</f>
        <v>249.56592833093967</v>
      </c>
      <c r="Q18" s="201">
        <v>-46.709787867182087</v>
      </c>
      <c r="R18" s="617">
        <f t="shared" si="3"/>
        <v>202.85614046375758</v>
      </c>
      <c r="T18" s="620"/>
    </row>
    <row r="19" spans="2:20" ht="16.5" thickBot="1">
      <c r="B19" s="69">
        <v>5</v>
      </c>
      <c r="C19" s="16" t="s">
        <v>35</v>
      </c>
      <c r="D19" s="281">
        <f>D17-D18</f>
        <v>3103.9112321790235</v>
      </c>
      <c r="E19" s="577">
        <f>F19-D19</f>
        <v>-189.24018948842877</v>
      </c>
      <c r="F19" s="578">
        <f t="shared" ref="F19" si="4">F17-F18</f>
        <v>2914.6710426905947</v>
      </c>
      <c r="G19" s="433">
        <f>G17-G18</f>
        <v>3160.2340622709989</v>
      </c>
      <c r="H19" s="577">
        <f>I19-G19</f>
        <v>-145.26522283449094</v>
      </c>
      <c r="I19" s="578">
        <f t="shared" ref="I19" si="5">I17-I18</f>
        <v>3014.968839436508</v>
      </c>
      <c r="J19" s="433">
        <f>J17-J18</f>
        <v>3106.8033899562024</v>
      </c>
      <c r="K19" s="577">
        <v>-89.492386369839551</v>
      </c>
      <c r="L19" s="578">
        <f t="shared" ref="L19" si="6">L17-L18</f>
        <v>3017.3110035863629</v>
      </c>
      <c r="M19" s="433">
        <f>M17-M18</f>
        <v>7161.6751693060714</v>
      </c>
      <c r="N19" s="577">
        <v>-97.100560153417064</v>
      </c>
      <c r="O19" s="578">
        <f t="shared" ref="O19" si="7">O17-O18</f>
        <v>7064.5746091526544</v>
      </c>
      <c r="P19" s="433">
        <f>P17-P18</f>
        <v>7637.3907366843414</v>
      </c>
      <c r="Q19" s="577">
        <v>-129.16517526046664</v>
      </c>
      <c r="R19" s="578">
        <f t="shared" ref="R19" si="8">R17-R18</f>
        <v>7508.2255614238748</v>
      </c>
      <c r="T19" s="548"/>
    </row>
    <row r="20" spans="2:20" ht="15.75" thickBot="1">
      <c r="B20" s="43"/>
      <c r="C20" s="22"/>
      <c r="D20" s="282"/>
      <c r="E20" s="579"/>
      <c r="F20" s="580"/>
      <c r="G20" s="25"/>
      <c r="H20" s="579"/>
      <c r="I20" s="580"/>
      <c r="J20" s="25"/>
      <c r="K20" s="579"/>
      <c r="L20" s="580"/>
      <c r="M20" s="25"/>
      <c r="N20" s="579"/>
      <c r="O20" s="580"/>
      <c r="P20" s="25"/>
      <c r="Q20" s="579"/>
      <c r="R20" s="580"/>
      <c r="T20" s="548"/>
    </row>
    <row r="21" spans="2:20" ht="16.5" thickBot="1">
      <c r="B21" s="69">
        <v>6</v>
      </c>
      <c r="C21" s="16" t="s">
        <v>24</v>
      </c>
      <c r="D21" s="184">
        <f>D19*'4. OEB_Adjustment_Input_Sheet'!E8</f>
        <v>1520.9165037677215</v>
      </c>
      <c r="E21" s="581">
        <f>F21-D21</f>
        <v>-209.31453455695373</v>
      </c>
      <c r="F21" s="582">
        <f>F19*'4. OEB_Adjustment_Input_Sheet'!G8</f>
        <v>1311.6019692107677</v>
      </c>
      <c r="G21" s="434">
        <f>G19*'4. OEB_Adjustment_Input_Sheet'!H8</f>
        <v>1548.5146905127895</v>
      </c>
      <c r="H21" s="581">
        <v>-191.77871276636074</v>
      </c>
      <c r="I21" s="582">
        <f>G21+H21</f>
        <v>1356.7359777464287</v>
      </c>
      <c r="J21" s="434">
        <f>J19*'4. OEB_Adjustment_Input_Sheet'!K8</f>
        <v>1522.3336610785391</v>
      </c>
      <c r="K21" s="581">
        <v>-164.54370946467566</v>
      </c>
      <c r="L21" s="582">
        <f>J21+K21</f>
        <v>1357.7899516138634</v>
      </c>
      <c r="M21" s="434">
        <f>M19*'4. OEB_Adjustment_Input_Sheet'!N8</f>
        <v>3509.2208329599748</v>
      </c>
      <c r="N21" s="581">
        <v>-330.16225884128016</v>
      </c>
      <c r="O21" s="582">
        <f>M21+N21</f>
        <v>3179.0585741186947</v>
      </c>
      <c r="P21" s="434">
        <f>P19*'4. OEB_Adjustment_Input_Sheet'!Q8</f>
        <v>3742.3214609753272</v>
      </c>
      <c r="Q21" s="581">
        <v>-363.61995833458332</v>
      </c>
      <c r="R21" s="582">
        <f>P21+Q21</f>
        <v>3378.7015026407439</v>
      </c>
      <c r="T21" s="548"/>
    </row>
    <row r="22" spans="2:20" ht="15.75" thickBot="1">
      <c r="B22" s="45"/>
      <c r="C22" s="22"/>
      <c r="D22" s="283"/>
      <c r="E22" s="579"/>
      <c r="F22" s="580"/>
      <c r="G22" s="17"/>
      <c r="H22" s="579"/>
      <c r="I22" s="580"/>
      <c r="J22" s="17"/>
      <c r="K22" s="579"/>
      <c r="L22" s="580"/>
      <c r="M22" s="17"/>
      <c r="N22" s="579"/>
      <c r="O22" s="580"/>
      <c r="P22" s="17"/>
      <c r="Q22" s="579"/>
      <c r="R22" s="580"/>
      <c r="T22" s="548"/>
    </row>
    <row r="23" spans="2:20">
      <c r="B23" s="69">
        <v>7</v>
      </c>
      <c r="C23" s="18" t="s">
        <v>36</v>
      </c>
      <c r="D23" s="168">
        <f>D19-D21</f>
        <v>1582.994728411302</v>
      </c>
      <c r="E23" s="576">
        <f>F23-D23</f>
        <v>20.074345068524963</v>
      </c>
      <c r="F23" s="571">
        <f t="shared" ref="F23" si="9">F19-F21</f>
        <v>1603.069073479827</v>
      </c>
      <c r="G23" s="186">
        <f>G19-G21</f>
        <v>1611.7193717582095</v>
      </c>
      <c r="H23" s="576">
        <v>46.513489931869799</v>
      </c>
      <c r="I23" s="571">
        <f t="shared" ref="I23:I25" si="10">G23+H23</f>
        <v>1658.2328616900793</v>
      </c>
      <c r="J23" s="186">
        <f>J19-J21</f>
        <v>1584.4697288776633</v>
      </c>
      <c r="K23" s="576">
        <v>75.051323094836107</v>
      </c>
      <c r="L23" s="571">
        <f t="shared" ref="L23:L25" si="11">J23+K23</f>
        <v>1659.5210519724994</v>
      </c>
      <c r="M23" s="186">
        <f>M19-M21</f>
        <v>3652.4543363460966</v>
      </c>
      <c r="N23" s="576">
        <v>233.0616986878631</v>
      </c>
      <c r="O23" s="571">
        <f t="shared" ref="O23:O25" si="12">M23+N23</f>
        <v>3885.5160350339597</v>
      </c>
      <c r="P23" s="186">
        <f>P19-P21</f>
        <v>3895.0692757090142</v>
      </c>
      <c r="Q23" s="576">
        <v>234.45478307411622</v>
      </c>
      <c r="R23" s="571">
        <f t="shared" ref="R23:R25" si="13">P23+Q23</f>
        <v>4129.5240587831304</v>
      </c>
      <c r="T23" s="548"/>
    </row>
    <row r="24" spans="2:20" s="2" customFormat="1">
      <c r="B24" s="69">
        <v>8</v>
      </c>
      <c r="C24" s="61" t="s">
        <v>96</v>
      </c>
      <c r="D24" s="217">
        <f>D9*'4. OEB_Adjustment_Input_Sheet'!E22</f>
        <v>10.873648889459954</v>
      </c>
      <c r="E24" s="218">
        <f>F24-D24</f>
        <v>-0.4770105400260114</v>
      </c>
      <c r="F24" s="171">
        <f>F9*'4. OEB_Adjustment_Input_Sheet'!G22</f>
        <v>10.396638349433942</v>
      </c>
      <c r="G24" s="246">
        <f>G9*'4. OEB_Adjustment_Input_Sheet'!H22</f>
        <v>11.009655635700657</v>
      </c>
      <c r="H24" s="218">
        <v>-0.36069207538154835</v>
      </c>
      <c r="I24" s="171">
        <f t="shared" si="10"/>
        <v>10.648963560319109</v>
      </c>
      <c r="J24" s="246">
        <f>J9*'4. OEB_Adjustment_Input_Sheet'!K22</f>
        <v>10.884632945845427</v>
      </c>
      <c r="K24" s="218">
        <v>-0.22335936382413557</v>
      </c>
      <c r="L24" s="171">
        <f t="shared" si="11"/>
        <v>10.661273582021291</v>
      </c>
      <c r="M24" s="246">
        <f>M9*'4. OEB_Adjustment_Input_Sheet'!N22</f>
        <v>18.001604693125842</v>
      </c>
      <c r="N24" s="218">
        <v>-0.12637552210063419</v>
      </c>
      <c r="O24" s="171">
        <f t="shared" si="12"/>
        <v>17.875229171025207</v>
      </c>
      <c r="P24" s="246">
        <f>P9*'4. OEB_Adjustment_Input_Sheet'!Q22</f>
        <v>18.47845072089142</v>
      </c>
      <c r="Q24" s="218">
        <v>-0.15805895336390918</v>
      </c>
      <c r="R24" s="171">
        <f t="shared" si="13"/>
        <v>18.320391767527511</v>
      </c>
      <c r="T24" s="620"/>
    </row>
    <row r="25" spans="2:20">
      <c r="B25" s="69">
        <v>9</v>
      </c>
      <c r="C25" s="61" t="s">
        <v>26</v>
      </c>
      <c r="D25" s="170">
        <f>D9*'4. OEB_Adjustment_Input_Sheet'!E23</f>
        <v>844.33737985035043</v>
      </c>
      <c r="E25" s="583">
        <f>F25-D25</f>
        <v>-37.039804542241995</v>
      </c>
      <c r="F25" s="565">
        <f>F9*'4. OEB_Adjustment_Input_Sheet'!G23</f>
        <v>807.29757530810843</v>
      </c>
      <c r="G25" s="200">
        <f>G9*'4. OEB_Adjustment_Input_Sheet'!H23</f>
        <v>940.93664658229216</v>
      </c>
      <c r="H25" s="583">
        <v>-30.82643118807448</v>
      </c>
      <c r="I25" s="565">
        <f t="shared" si="10"/>
        <v>910.11021539421768</v>
      </c>
      <c r="J25" s="200">
        <f>J9*'4. OEB_Adjustment_Input_Sheet'!K23</f>
        <v>1024.7103455445813</v>
      </c>
      <c r="K25" s="583">
        <v>-21.027686649939824</v>
      </c>
      <c r="L25" s="565">
        <f t="shared" si="11"/>
        <v>1003.6826588946415</v>
      </c>
      <c r="M25" s="200">
        <f>M9*'4. OEB_Adjustment_Input_Sheet'!N23</f>
        <v>1713.1311179557176</v>
      </c>
      <c r="N25" s="583">
        <v>-12.026585582182861</v>
      </c>
      <c r="O25" s="565">
        <f t="shared" si="12"/>
        <v>1701.1045323735348</v>
      </c>
      <c r="P25" s="200">
        <f>P9*'4. OEB_Adjustment_Input_Sheet'!Q23</f>
        <v>1697.8743487928612</v>
      </c>
      <c r="Q25" s="583">
        <v>-14.523092144852853</v>
      </c>
      <c r="R25" s="565">
        <f t="shared" si="13"/>
        <v>1683.3512566480083</v>
      </c>
      <c r="T25" s="548"/>
    </row>
    <row r="26" spans="2:20" ht="16.5" thickBot="1">
      <c r="B26" s="69">
        <v>10</v>
      </c>
      <c r="C26" s="16" t="s">
        <v>21</v>
      </c>
      <c r="D26" s="243">
        <f t="shared" ref="D26" si="14">D23-D24-D25</f>
        <v>727.78369967149172</v>
      </c>
      <c r="E26" s="577">
        <f>F26-D26</f>
        <v>57.591160150792916</v>
      </c>
      <c r="F26" s="578">
        <f t="shared" ref="F26" si="15">F23-F24-F25</f>
        <v>785.37485982228463</v>
      </c>
      <c r="G26" s="421">
        <f>G23-G24-G25</f>
        <v>659.77306954021662</v>
      </c>
      <c r="H26" s="577">
        <f>I26-G26</f>
        <v>77.7006131953259</v>
      </c>
      <c r="I26" s="578">
        <f t="shared" ref="I26" si="16">I23-I24-I25</f>
        <v>737.47368273554252</v>
      </c>
      <c r="J26" s="421">
        <f>J23-J24-J25</f>
        <v>548.87475038723665</v>
      </c>
      <c r="K26" s="577">
        <v>96.302369108600033</v>
      </c>
      <c r="L26" s="578">
        <f t="shared" ref="L26" si="17">L23-L24-L25</f>
        <v>645.17711949583668</v>
      </c>
      <c r="M26" s="421">
        <f>M23-M24-M25</f>
        <v>1921.321613697253</v>
      </c>
      <c r="N26" s="577">
        <v>245.21465979214668</v>
      </c>
      <c r="O26" s="578">
        <f t="shared" ref="O26" si="18">O23-O24-O25</f>
        <v>2166.5362734893997</v>
      </c>
      <c r="P26" s="421">
        <f>P23-P24-P25</f>
        <v>2178.7164761952617</v>
      </c>
      <c r="Q26" s="577">
        <v>249.13593417233278</v>
      </c>
      <c r="R26" s="578">
        <f t="shared" ref="R26" si="19">R23-R24-R25</f>
        <v>2427.8524103675945</v>
      </c>
      <c r="T26" s="548"/>
    </row>
    <row r="27" spans="2:20">
      <c r="B27" s="96"/>
      <c r="C27" s="18"/>
      <c r="D27" s="284"/>
      <c r="E27" s="579"/>
      <c r="F27" s="584"/>
      <c r="G27" s="435"/>
      <c r="H27" s="579"/>
      <c r="I27" s="584"/>
      <c r="J27" s="435"/>
      <c r="K27" s="579"/>
      <c r="L27" s="584"/>
      <c r="M27" s="435"/>
      <c r="N27" s="579"/>
      <c r="O27" s="584"/>
      <c r="P27" s="435"/>
      <c r="Q27" s="579"/>
      <c r="R27" s="584"/>
      <c r="T27" s="548"/>
    </row>
    <row r="28" spans="2:20" ht="16.5" thickBot="1">
      <c r="B28" s="97" t="s">
        <v>41</v>
      </c>
      <c r="C28" s="18"/>
      <c r="D28" s="283"/>
      <c r="E28" s="579"/>
      <c r="F28" s="580"/>
      <c r="G28" s="17"/>
      <c r="H28" s="579"/>
      <c r="I28" s="580"/>
      <c r="J28" s="17"/>
      <c r="K28" s="579"/>
      <c r="L28" s="580"/>
      <c r="M28" s="17"/>
      <c r="N28" s="579"/>
      <c r="O28" s="580"/>
      <c r="P28" s="17"/>
      <c r="Q28" s="579"/>
      <c r="R28" s="580"/>
      <c r="T28" s="548"/>
    </row>
    <row r="29" spans="2:20" s="2" customFormat="1" ht="15.75" thickBot="1">
      <c r="B29" s="69">
        <v>11</v>
      </c>
      <c r="C29" s="61" t="s">
        <v>56</v>
      </c>
      <c r="D29" s="621">
        <f>D18*'4. OEB_Adjustment_Input_Sheet'!E19</f>
        <v>25.936805977381514</v>
      </c>
      <c r="E29" s="558">
        <f>F29-D29</f>
        <v>-0.93413902595853315</v>
      </c>
      <c r="F29" s="622">
        <f>F18*'4. OEB_Adjustment_Input_Sheet'!G19</f>
        <v>25.002666951422981</v>
      </c>
      <c r="G29" s="623">
        <f>G18*'4. OEB_Adjustment_Input_Sheet'!H19</f>
        <v>22.111851877381515</v>
      </c>
      <c r="H29" s="558">
        <v>-0.77920917643353249</v>
      </c>
      <c r="I29" s="622">
        <f>G29+H29</f>
        <v>21.332642700947982</v>
      </c>
      <c r="J29" s="623">
        <f>J18*'4. OEB_Adjustment_Input_Sheet'!K19</f>
        <v>18.286897777381515</v>
      </c>
      <c r="K29" s="558">
        <v>-0.62427932690853183</v>
      </c>
      <c r="L29" s="622">
        <f>J29+K29</f>
        <v>17.662618450472984</v>
      </c>
      <c r="M29" s="623">
        <f>M18*'4. OEB_Adjustment_Input_Sheet'!N19</f>
        <v>14.461943677381514</v>
      </c>
      <c r="N29" s="558">
        <v>-0.46934947738353117</v>
      </c>
      <c r="O29" s="622">
        <f>M29+N29</f>
        <v>13.992594199997983</v>
      </c>
      <c r="P29" s="623">
        <f>P18*'4. OEB_Adjustment_Input_Sheet'!Q19</f>
        <v>12.353513452381515</v>
      </c>
      <c r="Q29" s="558">
        <v>-2.3121344994255146</v>
      </c>
      <c r="R29" s="622">
        <f>P29+Q29</f>
        <v>10.041378952956</v>
      </c>
      <c r="T29" s="620"/>
    </row>
    <row r="30" spans="2:20" ht="15.75" thickBot="1">
      <c r="B30" s="45"/>
      <c r="C30" s="22"/>
      <c r="D30" s="282"/>
      <c r="E30" s="579"/>
      <c r="F30" s="580"/>
      <c r="G30" s="25"/>
      <c r="H30" s="579"/>
      <c r="I30" s="580"/>
      <c r="J30" s="25"/>
      <c r="K30" s="579"/>
      <c r="L30" s="580"/>
      <c r="M30" s="25"/>
      <c r="N30" s="579"/>
      <c r="O30" s="580"/>
      <c r="P30" s="25"/>
      <c r="Q30" s="579"/>
      <c r="R30" s="580"/>
      <c r="T30" s="548"/>
    </row>
    <row r="31" spans="2:20" ht="16.5" thickBot="1">
      <c r="B31" s="69">
        <v>12</v>
      </c>
      <c r="C31" s="16" t="s">
        <v>24</v>
      </c>
      <c r="D31" s="184">
        <f>D21*'4. OEB_Adjustment_Input_Sheet'!E18</f>
        <v>133.53646903080596</v>
      </c>
      <c r="E31" s="581">
        <f>F31-D31</f>
        <v>-18.377816134100556</v>
      </c>
      <c r="F31" s="585">
        <f>F21*'4. OEB_Adjustment_Input_Sheet'!G18</f>
        <v>115.15865289670541</v>
      </c>
      <c r="G31" s="434">
        <f>G21*'4. OEB_Adjustment_Input_Sheet'!H18</f>
        <v>135.95958982702291</v>
      </c>
      <c r="H31" s="581">
        <v>-16.83817098088646</v>
      </c>
      <c r="I31" s="585">
        <f>G31+H31</f>
        <v>119.12141884613645</v>
      </c>
      <c r="J31" s="434">
        <f>J21*'4. OEB_Adjustment_Input_Sheet'!K18</f>
        <v>133.66089544269573</v>
      </c>
      <c r="K31" s="581">
        <v>-14.446937690998524</v>
      </c>
      <c r="L31" s="585">
        <f>J31+K31</f>
        <v>119.21395775169721</v>
      </c>
      <c r="M31" s="434">
        <f>M21*'4. OEB_Adjustment_Input_Sheet'!N18</f>
        <v>308.10958913388578</v>
      </c>
      <c r="N31" s="581">
        <v>-28.988246326264402</v>
      </c>
      <c r="O31" s="585">
        <f>M31+N31</f>
        <v>279.12134280762137</v>
      </c>
      <c r="P31" s="434">
        <f>P21*'4. OEB_Adjustment_Input_Sheet'!Q18</f>
        <v>328.57582427363371</v>
      </c>
      <c r="Q31" s="581">
        <v>-31.925832341776413</v>
      </c>
      <c r="R31" s="585">
        <f>P31+Q31</f>
        <v>296.6499919318573</v>
      </c>
      <c r="T31" s="548"/>
    </row>
    <row r="32" spans="2:20" ht="15.75" thickBot="1">
      <c r="B32" s="45"/>
      <c r="C32" s="22"/>
      <c r="D32" s="283"/>
      <c r="E32" s="579"/>
      <c r="F32" s="580"/>
      <c r="G32" s="17"/>
      <c r="H32" s="579"/>
      <c r="I32" s="580"/>
      <c r="J32" s="17"/>
      <c r="K32" s="579"/>
      <c r="L32" s="580"/>
      <c r="M32" s="17"/>
      <c r="N32" s="579"/>
      <c r="O32" s="580"/>
      <c r="P32" s="17"/>
      <c r="Q32" s="579"/>
      <c r="R32" s="580"/>
      <c r="T32" s="548"/>
    </row>
    <row r="33" spans="2:20">
      <c r="B33" s="69">
        <v>13</v>
      </c>
      <c r="C33" s="18" t="s">
        <v>26</v>
      </c>
      <c r="D33" s="168">
        <f>D25*'4. OEB_Adjustment_Input_Sheet'!E16</f>
        <v>41.251440922952852</v>
      </c>
      <c r="E33" s="576">
        <f>F33-D33</f>
        <v>-1.8096383570544106</v>
      </c>
      <c r="F33" s="571">
        <f>F25*'4. OEB_Adjustment_Input_Sheet'!G16</f>
        <v>39.441802565898442</v>
      </c>
      <c r="G33" s="186">
        <f>G25*'4. OEB_Adjustment_Input_Sheet'!H16</f>
        <v>43.270084830917035</v>
      </c>
      <c r="H33" s="576">
        <v>-1.4175899061720258</v>
      </c>
      <c r="I33" s="571">
        <f t="shared" ref="I33:I34" si="20">G33+H33</f>
        <v>41.85249492474501</v>
      </c>
      <c r="J33" s="186">
        <f>J25*'4. OEB_Adjustment_Input_Sheet'!K16</f>
        <v>46.33524990430918</v>
      </c>
      <c r="K33" s="576">
        <v>-0.95082783156313866</v>
      </c>
      <c r="L33" s="571">
        <f t="shared" ref="L33:L34" si="21">J33+K33</f>
        <v>45.384422072746041</v>
      </c>
      <c r="M33" s="186">
        <f>M25*'4. OEB_Adjustment_Input_Sheet'!N16</f>
        <v>76.962360670802624</v>
      </c>
      <c r="N33" s="576">
        <v>-0.54029397254703326</v>
      </c>
      <c r="O33" s="571">
        <f t="shared" ref="O33:O34" si="22">M33+N33</f>
        <v>76.422066698255591</v>
      </c>
      <c r="P33" s="186">
        <f>P25*'4. OEB_Adjustment_Input_Sheet'!Q16</f>
        <v>76.056180105238056</v>
      </c>
      <c r="Q33" s="576">
        <v>-0.65056104572120432</v>
      </c>
      <c r="R33" s="571">
        <f t="shared" ref="R33:R34" si="23">P33+Q33</f>
        <v>75.405619059516852</v>
      </c>
      <c r="T33" s="548"/>
    </row>
    <row r="34" spans="2:20" ht="15.75" thickBot="1">
      <c r="B34" s="70">
        <v>14</v>
      </c>
      <c r="C34" s="28" t="s">
        <v>37</v>
      </c>
      <c r="D34" s="285">
        <f>D26*'4. OEB_Adjustment_Input_Sheet'!E17</f>
        <v>35.557026146358339</v>
      </c>
      <c r="E34" s="586">
        <f>F34-D34</f>
        <v>2.8137074081285149</v>
      </c>
      <c r="F34" s="587">
        <f>F26*'4. OEB_Adjustment_Input_Sheet'!G17</f>
        <v>38.370733554486854</v>
      </c>
      <c r="G34" s="239">
        <f>G26*'4. OEB_Adjustment_Input_Sheet'!H17</f>
        <v>30.340445121203935</v>
      </c>
      <c r="H34" s="586">
        <v>3.5731546184198706</v>
      </c>
      <c r="I34" s="587">
        <f t="shared" si="20"/>
        <v>33.913599739623805</v>
      </c>
      <c r="J34" s="239">
        <f>J26*'4. OEB_Adjustment_Input_Sheet'!K17</f>
        <v>24.818963559738425</v>
      </c>
      <c r="K34" s="586">
        <v>4.3545908933441844</v>
      </c>
      <c r="L34" s="587">
        <f t="shared" si="21"/>
        <v>29.173554453082609</v>
      </c>
      <c r="M34" s="239">
        <f>M26*'4. OEB_Adjustment_Input_Sheet'!N17</f>
        <v>86.315312031941474</v>
      </c>
      <c r="N34" s="586">
        <v>11.01626074670321</v>
      </c>
      <c r="O34" s="587">
        <f t="shared" si="22"/>
        <v>97.331572778644684</v>
      </c>
      <c r="P34" s="239">
        <f>P26*'4. OEB_Adjustment_Input_Sheet'!Q17</f>
        <v>97.595474499963871</v>
      </c>
      <c r="Q34" s="586">
        <v>11.160029299912196</v>
      </c>
      <c r="R34" s="587">
        <f t="shared" si="23"/>
        <v>108.75550379987607</v>
      </c>
      <c r="T34" s="548"/>
    </row>
    <row r="35" spans="2:20">
      <c r="B35" s="680" t="s">
        <v>221</v>
      </c>
      <c r="C35" s="680"/>
      <c r="D35" s="680"/>
      <c r="E35" s="680"/>
      <c r="F35" s="680"/>
      <c r="G35" s="83"/>
      <c r="H35" s="89"/>
      <c r="I35" s="89"/>
      <c r="J35" s="83"/>
      <c r="K35" s="89"/>
      <c r="L35" s="89"/>
      <c r="M35" s="83"/>
      <c r="N35" s="89"/>
      <c r="O35" s="89"/>
      <c r="P35" s="83"/>
      <c r="Q35" s="89"/>
      <c r="R35" s="89"/>
    </row>
    <row r="36" spans="2:20">
      <c r="B36" s="679" t="s">
        <v>213</v>
      </c>
      <c r="C36" s="679"/>
    </row>
    <row r="37" spans="2:20">
      <c r="F37" s="510"/>
      <c r="L37" s="511"/>
      <c r="O37" s="511"/>
    </row>
    <row r="38" spans="2:20"/>
    <row r="39" spans="2:20"/>
    <row r="40" spans="2:20"/>
    <row r="41" spans="2:20"/>
    <row r="42" spans="2:20"/>
    <row r="43" spans="2:20"/>
    <row r="44" spans="2:20"/>
    <row r="45" spans="2:20"/>
    <row r="46" spans="2:20"/>
    <row r="47" spans="2:20"/>
    <row r="48" spans="2:2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mergeCells count="15">
    <mergeCell ref="B36:C36"/>
    <mergeCell ref="D11:R11"/>
    <mergeCell ref="P3:R3"/>
    <mergeCell ref="P12:R12"/>
    <mergeCell ref="M12:O12"/>
    <mergeCell ref="J12:L12"/>
    <mergeCell ref="D12:F12"/>
    <mergeCell ref="G12:I12"/>
    <mergeCell ref="B35:F35"/>
    <mergeCell ref="B1:I1"/>
    <mergeCell ref="D3:F3"/>
    <mergeCell ref="G3:I3"/>
    <mergeCell ref="M3:O3"/>
    <mergeCell ref="J3:L3"/>
    <mergeCell ref="D2:R2"/>
  </mergeCells>
  <pageMargins left="1" right="1" top="1" bottom="1" header="0.5" footer="0.5"/>
  <pageSetup paperSize="17" scale="54" fitToHeight="0" orientation="landscape" r:id="rId1"/>
  <headerFooter>
    <oddHeader>&amp;COPG Rate Base and Cost of Capital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95"/>
  <sheetViews>
    <sheetView showGridLines="0" zoomScale="70" zoomScaleNormal="70" zoomScaleSheetLayoutView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2" sqref="D42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7109375" customWidth="1"/>
    <col min="4" max="18" width="21" customWidth="1"/>
    <col min="19" max="19" width="1.7109375" customWidth="1"/>
    <col min="20" max="20" width="1.7109375" style="406" customWidth="1"/>
    <col min="21" max="48" width="0" hidden="1" customWidth="1"/>
    <col min="49" max="16384" width="9.140625" hidden="1"/>
  </cols>
  <sheetData>
    <row r="1" spans="1:22" ht="18.75" thickBot="1">
      <c r="A1" s="47"/>
      <c r="B1" s="681" t="s">
        <v>86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252"/>
      <c r="T1" s="549"/>
      <c r="U1" s="72"/>
      <c r="V1" s="72"/>
    </row>
    <row r="2" spans="1:22" ht="15.75" customHeight="1" thickBot="1">
      <c r="A2" s="47"/>
      <c r="B2" s="28"/>
      <c r="C2" s="28"/>
      <c r="D2" s="669" t="s">
        <v>136</v>
      </c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1"/>
    </row>
    <row r="3" spans="1:22" ht="15.75">
      <c r="B3" s="68"/>
      <c r="C3" s="66"/>
      <c r="D3" s="672">
        <v>2017</v>
      </c>
      <c r="E3" s="673"/>
      <c r="F3" s="674"/>
      <c r="G3" s="672">
        <v>2018</v>
      </c>
      <c r="H3" s="673"/>
      <c r="I3" s="674"/>
      <c r="J3" s="672">
        <v>2019</v>
      </c>
      <c r="K3" s="673"/>
      <c r="L3" s="674"/>
      <c r="M3" s="672">
        <v>2020</v>
      </c>
      <c r="N3" s="673"/>
      <c r="O3" s="674"/>
      <c r="P3" s="672">
        <v>2021</v>
      </c>
      <c r="Q3" s="673"/>
      <c r="R3" s="674"/>
    </row>
    <row r="4" spans="1:22" ht="15.75">
      <c r="B4" s="63" t="s">
        <v>2</v>
      </c>
      <c r="C4" s="67"/>
      <c r="D4" s="522" t="str">
        <f>'4. OEB_Adjustment_Input_Sheet'!E4</f>
        <v>OPG Proposed</v>
      </c>
      <c r="E4" s="422" t="str">
        <f>'4. OEB_Adjustment_Input_Sheet'!F4</f>
        <v>OEB</v>
      </c>
      <c r="F4" s="422" t="str">
        <f>'4. OEB_Adjustment_Input_Sheet'!G4</f>
        <v>OEB</v>
      </c>
      <c r="G4" s="522" t="str">
        <f>'4. OEB_Adjustment_Input_Sheet'!H4</f>
        <v>OPG Proposed</v>
      </c>
      <c r="H4" s="422" t="str">
        <f>'4. OEB_Adjustment_Input_Sheet'!I4</f>
        <v>OEB</v>
      </c>
      <c r="I4" s="422" t="str">
        <f>'4. OEB_Adjustment_Input_Sheet'!J4</f>
        <v>OEB</v>
      </c>
      <c r="J4" s="522" t="str">
        <f>'4. OEB_Adjustment_Input_Sheet'!K4</f>
        <v>OPG Proposed</v>
      </c>
      <c r="K4" s="422" t="str">
        <f>'4. OEB_Adjustment_Input_Sheet'!L4</f>
        <v>OEB</v>
      </c>
      <c r="L4" s="422" t="str">
        <f>'4. OEB_Adjustment_Input_Sheet'!M4</f>
        <v>OEB</v>
      </c>
      <c r="M4" s="522" t="str">
        <f>'4. OEB_Adjustment_Input_Sheet'!N4</f>
        <v>OPG Proposed</v>
      </c>
      <c r="N4" s="422" t="str">
        <f>'4. OEB_Adjustment_Input_Sheet'!O4</f>
        <v>OEB</v>
      </c>
      <c r="O4" s="422" t="str">
        <f>'4. OEB_Adjustment_Input_Sheet'!P4</f>
        <v>OEB</v>
      </c>
      <c r="P4" s="522" t="str">
        <f>'4. OEB_Adjustment_Input_Sheet'!Q4</f>
        <v>OPG Proposed</v>
      </c>
      <c r="Q4" s="422" t="str">
        <f>'4. OEB_Adjustment_Input_Sheet'!R4</f>
        <v>OEB</v>
      </c>
      <c r="R4" s="422" t="str">
        <f>'4. OEB_Adjustment_Input_Sheet'!S4</f>
        <v>OEB</v>
      </c>
    </row>
    <row r="5" spans="1:22" ht="16.5" thickBot="1">
      <c r="B5" s="37" t="s">
        <v>3</v>
      </c>
      <c r="C5" s="36" t="s">
        <v>1</v>
      </c>
      <c r="D5" s="520">
        <f>'4. OEB_Adjustment_Input_Sheet'!E5</f>
        <v>43117</v>
      </c>
      <c r="E5" s="241" t="str">
        <f>'4. OEB_Adjustment_Input_Sheet'!F5</f>
        <v>Adjustment</v>
      </c>
      <c r="F5" s="241" t="str">
        <f>'4. OEB_Adjustment_Input_Sheet'!G5</f>
        <v>Approved</v>
      </c>
      <c r="G5" s="520">
        <f>'4. OEB_Adjustment_Input_Sheet'!H5</f>
        <v>43117</v>
      </c>
      <c r="H5" s="241" t="str">
        <f>'4. OEB_Adjustment_Input_Sheet'!I5</f>
        <v>Adjustment</v>
      </c>
      <c r="I5" s="241" t="str">
        <f>'4. OEB_Adjustment_Input_Sheet'!J5</f>
        <v>Approved</v>
      </c>
      <c r="J5" s="520">
        <f>'4. OEB_Adjustment_Input_Sheet'!K5</f>
        <v>43117</v>
      </c>
      <c r="K5" s="241" t="str">
        <f>'4. OEB_Adjustment_Input_Sheet'!L5</f>
        <v>Adjustment</v>
      </c>
      <c r="L5" s="241" t="str">
        <f>'4. OEB_Adjustment_Input_Sheet'!M5</f>
        <v>Approved</v>
      </c>
      <c r="M5" s="520">
        <f>'4. OEB_Adjustment_Input_Sheet'!N5</f>
        <v>43117</v>
      </c>
      <c r="N5" s="241" t="str">
        <f>'4. OEB_Adjustment_Input_Sheet'!O5</f>
        <v>Adjustment</v>
      </c>
      <c r="O5" s="241" t="str">
        <f>'4. OEB_Adjustment_Input_Sheet'!P5</f>
        <v>Approved</v>
      </c>
      <c r="P5" s="520">
        <f>'4. OEB_Adjustment_Input_Sheet'!Q5</f>
        <v>43117</v>
      </c>
      <c r="Q5" s="241" t="str">
        <f>'4. OEB_Adjustment_Input_Sheet'!R5</f>
        <v>Adjustment</v>
      </c>
      <c r="R5" s="241" t="str">
        <f>'4. OEB_Adjustment_Input_Sheet'!S5</f>
        <v>Approved</v>
      </c>
    </row>
    <row r="6" spans="1:22" ht="15.75">
      <c r="B6" s="13"/>
      <c r="C6" s="14"/>
      <c r="D6" s="279" t="s">
        <v>4</v>
      </c>
      <c r="E6" s="236" t="s">
        <v>5</v>
      </c>
      <c r="F6" s="237" t="s">
        <v>6</v>
      </c>
      <c r="G6" s="235" t="s">
        <v>7</v>
      </c>
      <c r="H6" s="236" t="s">
        <v>9</v>
      </c>
      <c r="I6" s="237" t="s">
        <v>11</v>
      </c>
      <c r="J6" s="235" t="s">
        <v>129</v>
      </c>
      <c r="K6" s="236" t="s">
        <v>130</v>
      </c>
      <c r="L6" s="237" t="s">
        <v>131</v>
      </c>
      <c r="M6" s="235" t="s">
        <v>133</v>
      </c>
      <c r="N6" s="236" t="s">
        <v>134</v>
      </c>
      <c r="O6" s="237" t="s">
        <v>215</v>
      </c>
      <c r="P6" s="235" t="s">
        <v>216</v>
      </c>
      <c r="Q6" s="236" t="s">
        <v>217</v>
      </c>
      <c r="R6" s="237" t="s">
        <v>218</v>
      </c>
    </row>
    <row r="7" spans="1:22" ht="16.5" thickBot="1">
      <c r="B7" s="19" t="s">
        <v>59</v>
      </c>
      <c r="C7" s="18"/>
      <c r="D7" s="488"/>
      <c r="E7" s="483"/>
      <c r="F7" s="484"/>
      <c r="G7" s="47"/>
      <c r="H7" s="47"/>
      <c r="I7" s="80"/>
      <c r="J7" s="47"/>
      <c r="K7" s="47"/>
      <c r="L7" s="80"/>
      <c r="M7" s="47"/>
      <c r="N7" s="47"/>
      <c r="O7" s="80"/>
      <c r="P7" s="47"/>
      <c r="Q7" s="47"/>
      <c r="R7" s="80"/>
    </row>
    <row r="8" spans="1:22" ht="15">
      <c r="B8" s="43">
        <v>1</v>
      </c>
      <c r="C8" s="61" t="s">
        <v>64</v>
      </c>
      <c r="D8" s="247">
        <f>'4. OEB_Adjustment_Input_Sheet'!E59</f>
        <v>0.15</v>
      </c>
      <c r="E8" s="535">
        <f>F8-D8</f>
        <v>0</v>
      </c>
      <c r="F8" s="322">
        <f>'4. OEB_Adjustment_Input_Sheet'!G59</f>
        <v>0.15</v>
      </c>
      <c r="G8" s="428">
        <f>'4. OEB_Adjustment_Input_Sheet'!H59</f>
        <v>0.15</v>
      </c>
      <c r="H8" s="535">
        <f>I8-G8</f>
        <v>0</v>
      </c>
      <c r="I8" s="322">
        <f>'4. OEB_Adjustment_Input_Sheet'!J59</f>
        <v>0.15</v>
      </c>
      <c r="J8" s="428">
        <f>'4. OEB_Adjustment_Input_Sheet'!K59</f>
        <v>0.15</v>
      </c>
      <c r="K8" s="535">
        <f>L8-J8</f>
        <v>0</v>
      </c>
      <c r="L8" s="322">
        <f>'4. OEB_Adjustment_Input_Sheet'!M59</f>
        <v>0.15</v>
      </c>
      <c r="M8" s="428">
        <f>'4. OEB_Adjustment_Input_Sheet'!N59</f>
        <v>0.15</v>
      </c>
      <c r="N8" s="535">
        <f>O8-M8</f>
        <v>0</v>
      </c>
      <c r="O8" s="322">
        <f>'4. OEB_Adjustment_Input_Sheet'!P59</f>
        <v>0.15</v>
      </c>
      <c r="P8" s="428">
        <f>'4. OEB_Adjustment_Input_Sheet'!Q59</f>
        <v>0.15</v>
      </c>
      <c r="Q8" s="535">
        <f>R8-P8</f>
        <v>0</v>
      </c>
      <c r="R8" s="322">
        <f>'4. OEB_Adjustment_Input_Sheet'!S59</f>
        <v>0.15</v>
      </c>
      <c r="T8" s="550"/>
    </row>
    <row r="9" spans="1:22" ht="15.75" thickBot="1">
      <c r="B9" s="43">
        <v>2</v>
      </c>
      <c r="C9" s="61" t="s">
        <v>65</v>
      </c>
      <c r="D9" s="408">
        <f>'4. OEB_Adjustment_Input_Sheet'!E60</f>
        <v>0.1</v>
      </c>
      <c r="E9" s="536">
        <f>F9-D9</f>
        <v>0</v>
      </c>
      <c r="F9" s="409">
        <f>'4. OEB_Adjustment_Input_Sheet'!G60</f>
        <v>0.1</v>
      </c>
      <c r="G9" s="423">
        <f>'4. OEB_Adjustment_Input_Sheet'!H60</f>
        <v>0.1</v>
      </c>
      <c r="H9" s="536">
        <f>I9-G9</f>
        <v>0</v>
      </c>
      <c r="I9" s="409">
        <f>'4. OEB_Adjustment_Input_Sheet'!J60</f>
        <v>0.1</v>
      </c>
      <c r="J9" s="423">
        <f>'4. OEB_Adjustment_Input_Sheet'!K60</f>
        <v>0.1</v>
      </c>
      <c r="K9" s="536">
        <f>L9-J9</f>
        <v>0</v>
      </c>
      <c r="L9" s="409">
        <f>'4. OEB_Adjustment_Input_Sheet'!M60</f>
        <v>0.1</v>
      </c>
      <c r="M9" s="423">
        <f>'4. OEB_Adjustment_Input_Sheet'!N60</f>
        <v>0.1</v>
      </c>
      <c r="N9" s="536">
        <f>O9-M9</f>
        <v>0</v>
      </c>
      <c r="O9" s="409">
        <f>'4. OEB_Adjustment_Input_Sheet'!P60</f>
        <v>0.1</v>
      </c>
      <c r="P9" s="423">
        <f>'4. OEB_Adjustment_Input_Sheet'!Q60</f>
        <v>0.1</v>
      </c>
      <c r="Q9" s="536">
        <f>R9-P9</f>
        <v>0</v>
      </c>
      <c r="R9" s="409">
        <f>'4. OEB_Adjustment_Input_Sheet'!S60</f>
        <v>0.1</v>
      </c>
      <c r="T9" s="550"/>
    </row>
    <row r="10" spans="1:22" ht="16.5" thickBot="1">
      <c r="B10" s="43">
        <v>3</v>
      </c>
      <c r="C10" s="16" t="s">
        <v>62</v>
      </c>
      <c r="D10" s="57">
        <f>SUM(D8:D9)</f>
        <v>0.25</v>
      </c>
      <c r="E10" s="536">
        <f>F10-D10</f>
        <v>0</v>
      </c>
      <c r="F10" s="56">
        <f>SUM(F8:F9)</f>
        <v>0.25</v>
      </c>
      <c r="G10" s="55">
        <f>SUM(G8:G9)</f>
        <v>0.25</v>
      </c>
      <c r="H10" s="536">
        <f>I10-G10</f>
        <v>0</v>
      </c>
      <c r="I10" s="56">
        <f>SUM(I8:I9)</f>
        <v>0.25</v>
      </c>
      <c r="J10" s="55">
        <f>SUM(J8:J9)</f>
        <v>0.25</v>
      </c>
      <c r="K10" s="536">
        <f>L10-J10</f>
        <v>0</v>
      </c>
      <c r="L10" s="56">
        <f>SUM(L8:L9)</f>
        <v>0.25</v>
      </c>
      <c r="M10" s="55">
        <f>SUM(M8:M9)</f>
        <v>0.25</v>
      </c>
      <c r="N10" s="536">
        <f>O10-M10</f>
        <v>0</v>
      </c>
      <c r="O10" s="56">
        <f>SUM(O8:O9)</f>
        <v>0.25</v>
      </c>
      <c r="P10" s="55">
        <f>SUM(P8:P9)</f>
        <v>0.25</v>
      </c>
      <c r="Q10" s="536">
        <f>R10-P10</f>
        <v>0</v>
      </c>
      <c r="R10" s="56">
        <f>SUM(R8:R9)</f>
        <v>0.25</v>
      </c>
      <c r="T10" s="550"/>
    </row>
    <row r="11" spans="1:22" ht="18">
      <c r="B11" s="15"/>
      <c r="C11" s="250"/>
      <c r="D11" s="162"/>
      <c r="E11" s="323"/>
      <c r="F11" s="324"/>
      <c r="G11" s="323"/>
      <c r="H11" s="323"/>
      <c r="I11" s="324"/>
      <c r="J11" s="323"/>
      <c r="K11" s="323"/>
      <c r="L11" s="324"/>
      <c r="M11" s="323"/>
      <c r="N11" s="323"/>
      <c r="O11" s="324"/>
      <c r="P11" s="323"/>
      <c r="Q11" s="323"/>
      <c r="R11" s="324"/>
      <c r="T11" s="550"/>
    </row>
    <row r="12" spans="1:22" ht="16.5" thickBot="1">
      <c r="B12" s="19" t="s">
        <v>100</v>
      </c>
      <c r="C12" s="18"/>
      <c r="D12" s="162"/>
      <c r="E12" s="323"/>
      <c r="F12" s="324"/>
      <c r="G12" s="323"/>
      <c r="H12" s="323"/>
      <c r="I12" s="324"/>
      <c r="J12" s="323"/>
      <c r="K12" s="323"/>
      <c r="L12" s="324"/>
      <c r="M12" s="323"/>
      <c r="N12" s="323"/>
      <c r="O12" s="324"/>
      <c r="P12" s="323"/>
      <c r="Q12" s="323"/>
      <c r="R12" s="324"/>
      <c r="T12" s="550"/>
    </row>
    <row r="13" spans="1:22" ht="15">
      <c r="B13" s="43">
        <v>4</v>
      </c>
      <c r="C13" s="124" t="s">
        <v>63</v>
      </c>
      <c r="D13" s="215">
        <f>D29</f>
        <v>143.14687316716518</v>
      </c>
      <c r="E13" s="576">
        <f>F13-D13</f>
        <v>-41.136096626541985</v>
      </c>
      <c r="F13" s="571">
        <f>F29</f>
        <v>102.0107765406232</v>
      </c>
      <c r="G13" s="254">
        <f>G29</f>
        <v>134.6750128732626</v>
      </c>
      <c r="H13" s="576">
        <f>I13-G13</f>
        <v>-26.701617021451426</v>
      </c>
      <c r="I13" s="571">
        <f>I29</f>
        <v>107.97339585181118</v>
      </c>
      <c r="J13" s="254">
        <f>J29</f>
        <v>142.70347673790712</v>
      </c>
      <c r="K13" s="576">
        <f>L13-J13</f>
        <v>-21.292694940164807</v>
      </c>
      <c r="L13" s="571">
        <f>L29</f>
        <v>121.41078179774232</v>
      </c>
      <c r="M13" s="254">
        <f>M29</f>
        <v>391.06539693489464</v>
      </c>
      <c r="N13" s="576">
        <f>O13-M13</f>
        <v>-110.29592114544511</v>
      </c>
      <c r="O13" s="571">
        <f>O29</f>
        <v>280.76947578944953</v>
      </c>
      <c r="P13" s="254">
        <f>P29</f>
        <v>361.64287741146643</v>
      </c>
      <c r="Q13" s="576">
        <f>R13-P13</f>
        <v>-43.048241328329709</v>
      </c>
      <c r="R13" s="571">
        <f>R29</f>
        <v>318.59463608313672</v>
      </c>
      <c r="T13" s="550"/>
    </row>
    <row r="14" spans="1:22" ht="15">
      <c r="B14" s="43">
        <v>5</v>
      </c>
      <c r="C14" s="251" t="s">
        <v>73</v>
      </c>
      <c r="D14" s="187">
        <f>D42</f>
        <v>888.36214112572748</v>
      </c>
      <c r="E14" s="583">
        <f>F14-D14</f>
        <v>-12.29130120041259</v>
      </c>
      <c r="F14" s="624">
        <f>F42</f>
        <v>876.07083992531489</v>
      </c>
      <c r="G14" s="442">
        <f>G42</f>
        <v>906.18931720213334</v>
      </c>
      <c r="H14" s="583">
        <f>I14-G14</f>
        <v>4.5360075937854845</v>
      </c>
      <c r="I14" s="624">
        <f>I42</f>
        <v>910.72532479591882</v>
      </c>
      <c r="J14" s="442">
        <f>J42</f>
        <v>1016.9175457377523</v>
      </c>
      <c r="K14" s="583">
        <f>L14-J14</f>
        <v>-27.716627364559145</v>
      </c>
      <c r="L14" s="624">
        <f>L42</f>
        <v>989.20091837319319</v>
      </c>
      <c r="M14" s="442">
        <f>M42</f>
        <v>1183.422704788396</v>
      </c>
      <c r="N14" s="583">
        <f>O14-M14</f>
        <v>5.6903027102844135</v>
      </c>
      <c r="O14" s="624">
        <f>O42</f>
        <v>1189.1130074986804</v>
      </c>
      <c r="P14" s="442">
        <f>P42</f>
        <v>1009.2583411536806</v>
      </c>
      <c r="Q14" s="583">
        <f>R14-P14</f>
        <v>-60.709618538290442</v>
      </c>
      <c r="R14" s="624">
        <f>R42</f>
        <v>948.54872261539015</v>
      </c>
      <c r="T14" s="550"/>
    </row>
    <row r="15" spans="1:22" s="47" customFormat="1" ht="15">
      <c r="B15" s="43">
        <v>6</v>
      </c>
      <c r="C15" s="251" t="s">
        <v>74</v>
      </c>
      <c r="D15" s="187">
        <f>D52</f>
        <v>952.59936350134012</v>
      </c>
      <c r="E15" s="201">
        <f>F15-D15</f>
        <v>61.147530265482146</v>
      </c>
      <c r="F15" s="325">
        <f>F52</f>
        <v>1013.7468937668223</v>
      </c>
      <c r="G15" s="442">
        <f>G52</f>
        <v>1058.7370825346911</v>
      </c>
      <c r="H15" s="201">
        <f>I15-G15</f>
        <v>77.230686096350382</v>
      </c>
      <c r="I15" s="325">
        <f>I52</f>
        <v>1135.9677686310415</v>
      </c>
      <c r="J15" s="442">
        <f>J52</f>
        <v>1176.055852245046</v>
      </c>
      <c r="K15" s="201">
        <f>L15-J15</f>
        <v>88.599406823931758</v>
      </c>
      <c r="L15" s="325">
        <f>L52</f>
        <v>1264.6552590689778</v>
      </c>
      <c r="M15" s="442">
        <f>M52</f>
        <v>1264.191687677117</v>
      </c>
      <c r="N15" s="201">
        <f>O15-M15</f>
        <v>89.902572748121429</v>
      </c>
      <c r="O15" s="325">
        <f>O52</f>
        <v>1354.0942604252384</v>
      </c>
      <c r="P15" s="442">
        <f>P52</f>
        <v>1317.2944305736303</v>
      </c>
      <c r="Q15" s="201">
        <f>R15-P15</f>
        <v>79.863155174025906</v>
      </c>
      <c r="R15" s="325">
        <f>R52</f>
        <v>1397.1575857476562</v>
      </c>
      <c r="S15" s="323"/>
      <c r="T15" s="550"/>
    </row>
    <row r="16" spans="1:22" ht="15">
      <c r="B16" s="43">
        <v>7</v>
      </c>
      <c r="C16" s="251" t="s">
        <v>211</v>
      </c>
      <c r="D16" s="188">
        <v>-34.309365356624582</v>
      </c>
      <c r="E16" s="589">
        <f>F16-D16</f>
        <v>69.964642657508705</v>
      </c>
      <c r="F16" s="588">
        <v>35.65527730088413</v>
      </c>
      <c r="G16" s="443">
        <v>17.873644023266614</v>
      </c>
      <c r="H16" s="589">
        <f>I16-G16</f>
        <v>99.39540396004486</v>
      </c>
      <c r="I16" s="588">
        <v>117.26904798331148</v>
      </c>
      <c r="J16" s="443">
        <v>16.435721333357968</v>
      </c>
      <c r="K16" s="589">
        <f>L16-J16</f>
        <v>137.60783756468436</v>
      </c>
      <c r="L16" s="588">
        <v>154.04355889804233</v>
      </c>
      <c r="M16" s="443">
        <v>0</v>
      </c>
      <c r="N16" s="589">
        <f>O16-M16</f>
        <v>-115.83822286289146</v>
      </c>
      <c r="O16" s="588">
        <v>-115.83822286289146</v>
      </c>
      <c r="P16" s="443">
        <v>0</v>
      </c>
      <c r="Q16" s="589">
        <f>R16-P16</f>
        <v>129.92422704912943</v>
      </c>
      <c r="R16" s="588">
        <v>129.92422704912943</v>
      </c>
      <c r="S16" s="1"/>
      <c r="T16" s="550"/>
    </row>
    <row r="17" spans="2:23" ht="16.5" thickBot="1">
      <c r="B17" s="43">
        <v>8</v>
      </c>
      <c r="C17" s="123" t="s">
        <v>60</v>
      </c>
      <c r="D17" s="190">
        <f>D13+D14-D15+D16</f>
        <v>44.60028543492804</v>
      </c>
      <c r="E17" s="182">
        <f>F17-D17</f>
        <v>-44.610285434928123</v>
      </c>
      <c r="F17" s="191">
        <f>F13+F14-F15+F16</f>
        <v>-1.0000000000083276E-2</v>
      </c>
      <c r="G17" s="444">
        <f>G13+G14-G15+G16</f>
        <v>8.9156397134360077E-4</v>
      </c>
      <c r="H17" s="182">
        <f>I17-G17</f>
        <v>-8.9156397134360077E-4</v>
      </c>
      <c r="I17" s="191">
        <f>I13+I14-I15+I16</f>
        <v>0</v>
      </c>
      <c r="J17" s="444">
        <f>J13+J14-J15+J16</f>
        <v>8.9156397134360077E-4</v>
      </c>
      <c r="K17" s="182">
        <f>L17-J17</f>
        <v>-8.9156397134360077E-4</v>
      </c>
      <c r="L17" s="191">
        <f>L13+L14-L15+L16</f>
        <v>0</v>
      </c>
      <c r="M17" s="444">
        <f>M13+M14-M15+M16</f>
        <v>310.2964140461736</v>
      </c>
      <c r="N17" s="182">
        <f>O17-M17</f>
        <v>-310.34641404617344</v>
      </c>
      <c r="O17" s="191">
        <f>O13+O14-O15+O16</f>
        <v>-4.9999999999812417E-2</v>
      </c>
      <c r="P17" s="444">
        <f>P13+P14-P15+P16</f>
        <v>53.60678799151674</v>
      </c>
      <c r="Q17" s="182">
        <f>R17-P17</f>
        <v>-53.696787991516743</v>
      </c>
      <c r="R17" s="191">
        <f>R13+R14-R15+R16</f>
        <v>-9.0000000000003411E-2</v>
      </c>
      <c r="T17" s="550"/>
    </row>
    <row r="18" spans="2:23" ht="15">
      <c r="B18" s="69"/>
      <c r="C18" s="18"/>
      <c r="D18" s="162"/>
      <c r="E18" s="323"/>
      <c r="F18" s="324"/>
      <c r="G18" s="323"/>
      <c r="H18" s="323"/>
      <c r="I18" s="324"/>
      <c r="J18" s="323"/>
      <c r="K18" s="323"/>
      <c r="L18" s="324"/>
      <c r="M18" s="323"/>
      <c r="N18" s="323"/>
      <c r="O18" s="324"/>
      <c r="P18" s="323"/>
      <c r="Q18" s="323"/>
      <c r="R18" s="324"/>
      <c r="T18" s="550"/>
    </row>
    <row r="19" spans="2:23" ht="16.5" thickBot="1">
      <c r="B19" s="19" t="s">
        <v>101</v>
      </c>
      <c r="C19" s="47"/>
      <c r="D19" s="162"/>
      <c r="E19" s="323"/>
      <c r="F19" s="324"/>
      <c r="G19" s="323"/>
      <c r="H19" s="323"/>
      <c r="I19" s="324"/>
      <c r="J19" s="323"/>
      <c r="K19" s="323"/>
      <c r="L19" s="324"/>
      <c r="M19" s="323"/>
      <c r="N19" s="323"/>
      <c r="O19" s="324"/>
      <c r="P19" s="323"/>
      <c r="Q19" s="323"/>
      <c r="R19" s="324"/>
      <c r="T19" s="550"/>
    </row>
    <row r="20" spans="2:23" ht="15.75">
      <c r="B20" s="43">
        <v>9</v>
      </c>
      <c r="C20" s="124" t="s">
        <v>68</v>
      </c>
      <c r="D20" s="192">
        <f>D17*D8</f>
        <v>6.690042815239206</v>
      </c>
      <c r="E20" s="199">
        <f>F20-D20</f>
        <v>-6.6915428152392185</v>
      </c>
      <c r="F20" s="194">
        <f>F17*F8</f>
        <v>-1.5000000000124913E-3</v>
      </c>
      <c r="G20" s="445">
        <f>G17*G8</f>
        <v>1.3373459570154012E-4</v>
      </c>
      <c r="H20" s="199">
        <f>I20-G20</f>
        <v>-1.3373459570154012E-4</v>
      </c>
      <c r="I20" s="194">
        <f>I17*I8</f>
        <v>0</v>
      </c>
      <c r="J20" s="445">
        <f>J17*J8</f>
        <v>1.3373459570154012E-4</v>
      </c>
      <c r="K20" s="199">
        <f>L20-J20</f>
        <v>-1.3373459570154012E-4</v>
      </c>
      <c r="L20" s="194">
        <f>L17*L8</f>
        <v>0</v>
      </c>
      <c r="M20" s="445">
        <f>M17*M8</f>
        <v>46.544462106926041</v>
      </c>
      <c r="N20" s="199">
        <f>O20-M20</f>
        <v>-46.551962106926013</v>
      </c>
      <c r="O20" s="194">
        <f>O17*O8</f>
        <v>-7.4999999999718625E-3</v>
      </c>
      <c r="P20" s="445">
        <f>P17*P8</f>
        <v>8.0410181987275102</v>
      </c>
      <c r="Q20" s="199">
        <f>R20-P20</f>
        <v>-8.0545181987275107</v>
      </c>
      <c r="R20" s="194">
        <f>R17*R8</f>
        <v>-1.3500000000000512E-2</v>
      </c>
      <c r="T20" s="550"/>
    </row>
    <row r="21" spans="2:23" ht="15">
      <c r="B21" s="43">
        <v>10</v>
      </c>
      <c r="C21" s="124" t="s">
        <v>69</v>
      </c>
      <c r="D21" s="195">
        <f>D17*(D9)</f>
        <v>4.460028543492804</v>
      </c>
      <c r="E21" s="218">
        <f>F21-D21</f>
        <v>-4.4610285434928123</v>
      </c>
      <c r="F21" s="197">
        <f>F17*(F9)</f>
        <v>-1.0000000000083276E-3</v>
      </c>
      <c r="G21" s="446">
        <f>G17*(G9)</f>
        <v>8.9156397134360077E-5</v>
      </c>
      <c r="H21" s="218">
        <f>I21-G21</f>
        <v>-8.9156397134360077E-5</v>
      </c>
      <c r="I21" s="197">
        <f>I17*(I9)</f>
        <v>0</v>
      </c>
      <c r="J21" s="446">
        <f>J17*(J9)</f>
        <v>8.9156397134360077E-5</v>
      </c>
      <c r="K21" s="218">
        <f>L21-J21</f>
        <v>-8.9156397134360077E-5</v>
      </c>
      <c r="L21" s="197">
        <f>L17*(L9)</f>
        <v>0</v>
      </c>
      <c r="M21" s="446">
        <f>M17*(M9)</f>
        <v>31.029641404617362</v>
      </c>
      <c r="N21" s="218">
        <f>O21-M21</f>
        <v>-31.034641404617343</v>
      </c>
      <c r="O21" s="197">
        <f>O17*(O9)</f>
        <v>-4.9999999999812417E-3</v>
      </c>
      <c r="P21" s="446">
        <f>P17*(P9)</f>
        <v>5.3606787991516747</v>
      </c>
      <c r="Q21" s="218">
        <f>R21-P21</f>
        <v>-5.369678799151675</v>
      </c>
      <c r="R21" s="197">
        <f>R17*(R9)</f>
        <v>-9.0000000000003411E-3</v>
      </c>
      <c r="T21" s="550"/>
    </row>
    <row r="22" spans="2:23" ht="15">
      <c r="B22" s="43">
        <v>11</v>
      </c>
      <c r="C22" s="124" t="s">
        <v>70</v>
      </c>
      <c r="D22" s="195">
        <f>'4. OEB_Adjustment_Input_Sheet'!E64</f>
        <v>-18.399999999999999</v>
      </c>
      <c r="E22" s="201">
        <f>F22-D22</f>
        <v>0</v>
      </c>
      <c r="F22" s="197">
        <f>'4. OEB_Adjustment_Input_Sheet'!G64</f>
        <v>-18.399999999999999</v>
      </c>
      <c r="G22" s="446">
        <f>'4. OEB_Adjustment_Input_Sheet'!H64</f>
        <v>-18.399999999999999</v>
      </c>
      <c r="H22" s="201">
        <f>I22-G22</f>
        <v>0</v>
      </c>
      <c r="I22" s="197">
        <f>'4. OEB_Adjustment_Input_Sheet'!J64</f>
        <v>-18.399999999999999</v>
      </c>
      <c r="J22" s="446">
        <f>'4. OEB_Adjustment_Input_Sheet'!K64</f>
        <v>-18.399999999999999</v>
      </c>
      <c r="K22" s="201">
        <f>L22-J22</f>
        <v>0</v>
      </c>
      <c r="L22" s="197">
        <f>'4. OEB_Adjustment_Input_Sheet'!M64</f>
        <v>-18.399999999999999</v>
      </c>
      <c r="M22" s="446">
        <f>'4. OEB_Adjustment_Input_Sheet'!N64</f>
        <v>-18.399999999999999</v>
      </c>
      <c r="N22" s="201">
        <f>O22-M22</f>
        <v>0</v>
      </c>
      <c r="O22" s="197">
        <f>'4. OEB_Adjustment_Input_Sheet'!P64</f>
        <v>-18.399999999999999</v>
      </c>
      <c r="P22" s="446">
        <f>'4. OEB_Adjustment_Input_Sheet'!Q64</f>
        <v>-18.399999999999999</v>
      </c>
      <c r="Q22" s="201">
        <f>R22-P22</f>
        <v>0</v>
      </c>
      <c r="R22" s="197">
        <f>'4. OEB_Adjustment_Input_Sheet'!S64</f>
        <v>-18.399999999999999</v>
      </c>
      <c r="T22" s="550"/>
    </row>
    <row r="23" spans="2:23" ht="16.5" thickBot="1">
      <c r="B23" s="106">
        <v>12</v>
      </c>
      <c r="C23" s="123" t="s">
        <v>61</v>
      </c>
      <c r="D23" s="206">
        <f>SUM(D20:D22)-0.03</f>
        <v>-7.2799286412679889</v>
      </c>
      <c r="E23" s="327">
        <f>F23-D23</f>
        <v>-11.122571358732028</v>
      </c>
      <c r="F23" s="207">
        <f>SUM(F20:F22)</f>
        <v>-18.402500000000018</v>
      </c>
      <c r="G23" s="447">
        <f>SUM(G20:G22)</f>
        <v>-18.399777109007161</v>
      </c>
      <c r="H23" s="327">
        <f>I23-G23</f>
        <v>-2.2289099283767655E-4</v>
      </c>
      <c r="I23" s="207">
        <f>SUM(I20:I22)</f>
        <v>-18.399999999999999</v>
      </c>
      <c r="J23" s="447">
        <f>SUM(J20:J22)</f>
        <v>-18.399777109007161</v>
      </c>
      <c r="K23" s="327">
        <f>L23-J23</f>
        <v>-2.2289099283767655E-4</v>
      </c>
      <c r="L23" s="207">
        <f>SUM(L20:L22)</f>
        <v>-18.399999999999999</v>
      </c>
      <c r="M23" s="447">
        <f>SUM(M20:M22)</f>
        <v>59.1741035115434</v>
      </c>
      <c r="N23" s="327">
        <f>O23-M23</f>
        <v>-77.586603511543359</v>
      </c>
      <c r="O23" s="207">
        <f>SUM(O20:O22)</f>
        <v>-18.412499999999952</v>
      </c>
      <c r="P23" s="447">
        <f>SUM(P20:P22)</f>
        <v>-4.9983030021208137</v>
      </c>
      <c r="Q23" s="327">
        <f>R23-P23</f>
        <v>-13.424196997879186</v>
      </c>
      <c r="R23" s="207">
        <f>SUM(R20:R22)</f>
        <v>-18.422499999999999</v>
      </c>
      <c r="T23" s="550"/>
    </row>
    <row r="24" spans="2:23">
      <c r="B24" s="79"/>
      <c r="C24" s="47"/>
      <c r="D24" s="328"/>
      <c r="E24" s="323"/>
      <c r="F24" s="324"/>
      <c r="G24" s="448"/>
      <c r="H24" s="323"/>
      <c r="I24" s="324"/>
      <c r="J24" s="448"/>
      <c r="K24" s="323"/>
      <c r="L24" s="324"/>
      <c r="M24" s="448"/>
      <c r="N24" s="323"/>
      <c r="O24" s="324"/>
      <c r="P24" s="448"/>
      <c r="Q24" s="323"/>
      <c r="R24" s="324"/>
      <c r="T24" s="550"/>
    </row>
    <row r="25" spans="2:23" ht="16.5" thickBot="1">
      <c r="B25" s="19" t="s">
        <v>102</v>
      </c>
      <c r="C25" s="47"/>
      <c r="D25" s="328"/>
      <c r="E25" s="323"/>
      <c r="F25" s="324"/>
      <c r="G25" s="448"/>
      <c r="H25" s="323"/>
      <c r="I25" s="324"/>
      <c r="J25" s="448"/>
      <c r="K25" s="323"/>
      <c r="L25" s="324"/>
      <c r="M25" s="448"/>
      <c r="N25" s="323"/>
      <c r="O25" s="324"/>
      <c r="P25" s="448"/>
      <c r="Q25" s="323"/>
      <c r="R25" s="324"/>
      <c r="T25" s="550"/>
      <c r="W25" s="1"/>
    </row>
    <row r="26" spans="2:23" ht="15.75">
      <c r="B26" s="43">
        <v>13</v>
      </c>
      <c r="C26" s="123" t="s">
        <v>71</v>
      </c>
      <c r="D26" s="198">
        <f>'5. Rate_Base_&amp;_Cost_of_Capital'!D19*'4. OEB_Adjustment_Input_Sheet'!E8*'4. OEB_Adjustment_Input_Sheet'!E18</f>
        <v>133.53646903080596</v>
      </c>
      <c r="E26" s="199">
        <f>F26-D26</f>
        <v>-18.377816134100556</v>
      </c>
      <c r="F26" s="329">
        <f>'5. Rate_Base_&amp;_Cost_of_Capital'!F19*'4. OEB_Adjustment_Input_Sheet'!G8*'4. OEB_Adjustment_Input_Sheet'!G18</f>
        <v>115.15865289670541</v>
      </c>
      <c r="G26" s="449">
        <f>'5. Rate_Base_&amp;_Cost_of_Capital'!G19*'4. OEB_Adjustment_Input_Sheet'!H8*'4. OEB_Adjustment_Input_Sheet'!H18</f>
        <v>135.95958982702291</v>
      </c>
      <c r="H26" s="626">
        <f>I26-G26</f>
        <v>-16.83817098088646</v>
      </c>
      <c r="I26" s="627">
        <f>'5. Rate_Base_&amp;_Cost_of_Capital'!I19*'4. OEB_Adjustment_Input_Sheet'!J8*'4. OEB_Adjustment_Input_Sheet'!J18</f>
        <v>119.12141884613645</v>
      </c>
      <c r="J26" s="449">
        <f>'5. Rate_Base_&amp;_Cost_of_Capital'!J19*'4. OEB_Adjustment_Input_Sheet'!K8*'4. OEB_Adjustment_Input_Sheet'!K18</f>
        <v>133.66089544269573</v>
      </c>
      <c r="K26" s="626">
        <f>L26-J26</f>
        <v>-14.446937690998524</v>
      </c>
      <c r="L26" s="627">
        <f>'5. Rate_Base_&amp;_Cost_of_Capital'!L19*'4. OEB_Adjustment_Input_Sheet'!M8*'4. OEB_Adjustment_Input_Sheet'!M18</f>
        <v>119.21395775169721</v>
      </c>
      <c r="M26" s="449">
        <f>'5. Rate_Base_&amp;_Cost_of_Capital'!M19*'4. OEB_Adjustment_Input_Sheet'!N8*'4. OEB_Adjustment_Input_Sheet'!N18</f>
        <v>308.10958913388578</v>
      </c>
      <c r="N26" s="626">
        <f>O26-M26</f>
        <v>-28.988246326264402</v>
      </c>
      <c r="O26" s="627">
        <f>'5. Rate_Base_&amp;_Cost_of_Capital'!O19*'4. OEB_Adjustment_Input_Sheet'!P8*'4. OEB_Adjustment_Input_Sheet'!P18</f>
        <v>279.12134280762137</v>
      </c>
      <c r="P26" s="449">
        <f>'5. Rate_Base_&amp;_Cost_of_Capital'!P19*'4. OEB_Adjustment_Input_Sheet'!Q8*'4. OEB_Adjustment_Input_Sheet'!Q18</f>
        <v>328.57582427363371</v>
      </c>
      <c r="Q26" s="626">
        <f>R26-P26</f>
        <v>-31.925832341776413</v>
      </c>
      <c r="R26" s="627">
        <f>'5. Rate_Base_&amp;_Cost_of_Capital'!R19*'4. OEB_Adjustment_Input_Sheet'!S8*'4. OEB_Adjustment_Input_Sheet'!S18</f>
        <v>296.6499919318573</v>
      </c>
      <c r="T26" s="550"/>
    </row>
    <row r="27" spans="2:23" ht="15">
      <c r="B27" s="43">
        <v>14</v>
      </c>
      <c r="C27" s="124" t="s">
        <v>45</v>
      </c>
      <c r="D27" s="217">
        <f>'4. OEB_Adjustment_Input_Sheet'!E47</f>
        <v>-16.860555668620094</v>
      </c>
      <c r="E27" s="218">
        <f>F27-D27</f>
        <v>11.608432024702289</v>
      </c>
      <c r="F27" s="171">
        <f>'4. OEB_Adjustment_Input_Sheet'!G47</f>
        <v>-5.2521236439178054</v>
      </c>
      <c r="G27" s="246">
        <f>'4. OEB_Adjustment_Input_Sheet'!H47</f>
        <v>-17.115423046239698</v>
      </c>
      <c r="H27" s="218">
        <f>I27-G27</f>
        <v>9.8634460405649804</v>
      </c>
      <c r="I27" s="171">
        <f>'4. OEB_Adjustment_Input_Sheet'!J47</f>
        <v>-7.2519770056747177</v>
      </c>
      <c r="J27" s="246">
        <f>'4. OEB_Adjustment_Input_Sheet'!K47</f>
        <v>-27.442581295211397</v>
      </c>
      <c r="K27" s="218">
        <f>L27-J27</f>
        <v>6.8457572491662688</v>
      </c>
      <c r="L27" s="171">
        <f>'4. OEB_Adjustment_Input_Sheet'!M47</f>
        <v>-20.596824046045128</v>
      </c>
      <c r="M27" s="246">
        <f>'4. OEB_Adjustment_Input_Sheet'!N47</f>
        <v>-23.781927180458268</v>
      </c>
      <c r="N27" s="218">
        <f>O27-M27</f>
        <v>3.7337941986301253</v>
      </c>
      <c r="O27" s="171">
        <f>'4. OEB_Adjustment_Input_Sheet'!P47</f>
        <v>-20.048132981828143</v>
      </c>
      <c r="P27" s="246">
        <f>'4. OEB_Adjustment_Input_Sheet'!Q47</f>
        <v>-38.065579030946424</v>
      </c>
      <c r="Q27" s="218">
        <f>R27-P27</f>
        <v>-2.2790651203330015</v>
      </c>
      <c r="R27" s="171">
        <f>'4. OEB_Adjustment_Input_Sheet'!S47</f>
        <v>-40.344644151279425</v>
      </c>
      <c r="T27" s="550"/>
    </row>
    <row r="28" spans="2:23" ht="15">
      <c r="B28" s="43">
        <v>15</v>
      </c>
      <c r="C28" s="124" t="s">
        <v>212</v>
      </c>
      <c r="D28" s="334">
        <v>-7.2501515322608618</v>
      </c>
      <c r="E28" s="201">
        <f>F28-D28</f>
        <v>-11.149848467739137</v>
      </c>
      <c r="F28" s="326">
        <v>-18.399999999999999</v>
      </c>
      <c r="G28" s="426">
        <v>-18.399999999999999</v>
      </c>
      <c r="H28" s="201">
        <f>I28-G28</f>
        <v>0</v>
      </c>
      <c r="I28" s="326">
        <v>-18.399999999999999</v>
      </c>
      <c r="J28" s="426">
        <v>-18.399999999999999</v>
      </c>
      <c r="K28" s="201">
        <f>L28-J28</f>
        <v>0</v>
      </c>
      <c r="L28" s="326">
        <v>-18.399999999999999</v>
      </c>
      <c r="M28" s="426">
        <v>59.173880620550612</v>
      </c>
      <c r="N28" s="201">
        <f>O28-M28</f>
        <v>-77.573880620550611</v>
      </c>
      <c r="O28" s="326">
        <v>-18.399999999999999</v>
      </c>
      <c r="P28" s="426">
        <v>-4.9985258931137189</v>
      </c>
      <c r="Q28" s="201">
        <f>R28-P28</f>
        <v>-13.40147410688628</v>
      </c>
      <c r="R28" s="326">
        <v>-18.399999999999999</v>
      </c>
      <c r="S28" s="107"/>
      <c r="T28" s="550"/>
      <c r="U28" s="107"/>
    </row>
    <row r="29" spans="2:23" ht="16.5" thickBot="1">
      <c r="B29" s="43">
        <v>16</v>
      </c>
      <c r="C29" s="123" t="s">
        <v>72</v>
      </c>
      <c r="D29" s="174">
        <f>D26-D27+D28</f>
        <v>143.14687316716518</v>
      </c>
      <c r="E29" s="625">
        <f>F29-D29</f>
        <v>-41.136096626541985</v>
      </c>
      <c r="F29" s="175">
        <f>F26-F27+F28</f>
        <v>102.0107765406232</v>
      </c>
      <c r="G29" s="202">
        <f>G26-G27+G28</f>
        <v>134.6750128732626</v>
      </c>
      <c r="H29" s="625">
        <f>I29-G29</f>
        <v>-26.701617021451426</v>
      </c>
      <c r="I29" s="568">
        <f>I26-I27+I28</f>
        <v>107.97339585181118</v>
      </c>
      <c r="J29" s="202">
        <f>J26-J27+J28</f>
        <v>142.70347673790712</v>
      </c>
      <c r="K29" s="625">
        <f>L29-J29</f>
        <v>-21.292694940164807</v>
      </c>
      <c r="L29" s="568">
        <f>L26-L27+L28</f>
        <v>121.41078179774232</v>
      </c>
      <c r="M29" s="202">
        <f>M26-M27+M28</f>
        <v>391.06539693489464</v>
      </c>
      <c r="N29" s="625">
        <f>O29-M29</f>
        <v>-110.29592114544511</v>
      </c>
      <c r="O29" s="568">
        <f>O26-O27+O28</f>
        <v>280.76947578944953</v>
      </c>
      <c r="P29" s="202">
        <f>P26-P27+P28</f>
        <v>361.64287741146643</v>
      </c>
      <c r="Q29" s="327">
        <f>R29-P29</f>
        <v>-43.048241328329709</v>
      </c>
      <c r="R29" s="568">
        <f>R26-R27+R28</f>
        <v>318.59463608313672</v>
      </c>
      <c r="T29" s="550"/>
    </row>
    <row r="30" spans="2:23" ht="18">
      <c r="B30" s="79"/>
      <c r="C30" s="116"/>
      <c r="D30" s="323"/>
      <c r="E30" s="323"/>
      <c r="F30" s="324"/>
      <c r="G30" s="323"/>
      <c r="H30" s="323"/>
      <c r="I30" s="324"/>
      <c r="J30" s="323"/>
      <c r="K30" s="323"/>
      <c r="L30" s="324"/>
      <c r="M30" s="323"/>
      <c r="N30" s="323"/>
      <c r="O30" s="324"/>
      <c r="P30" s="323"/>
      <c r="Q30" s="323"/>
      <c r="R30" s="324"/>
      <c r="T30" s="550"/>
    </row>
    <row r="31" spans="2:23" ht="15.75">
      <c r="B31" s="19" t="s">
        <v>103</v>
      </c>
      <c r="C31" s="47"/>
      <c r="D31" s="323"/>
      <c r="E31" s="323"/>
      <c r="F31" s="330"/>
      <c r="G31" s="323"/>
      <c r="H31" s="323"/>
      <c r="I31" s="330"/>
      <c r="J31" s="323"/>
      <c r="K31" s="323"/>
      <c r="L31" s="330"/>
      <c r="M31" s="323"/>
      <c r="N31" s="323"/>
      <c r="O31" s="330"/>
      <c r="P31" s="323"/>
      <c r="Q31" s="323"/>
      <c r="R31" s="330"/>
      <c r="T31" s="550"/>
    </row>
    <row r="32" spans="2:23" ht="16.5" thickBot="1">
      <c r="B32" s="79"/>
      <c r="C32" s="123" t="s">
        <v>75</v>
      </c>
      <c r="D32" s="323"/>
      <c r="E32" s="323"/>
      <c r="F32" s="324"/>
      <c r="G32" s="323"/>
      <c r="H32" s="323"/>
      <c r="I32" s="324"/>
      <c r="J32" s="323"/>
      <c r="K32" s="323"/>
      <c r="L32" s="324"/>
      <c r="M32" s="323"/>
      <c r="N32" s="323"/>
      <c r="O32" s="324"/>
      <c r="P32" s="323"/>
      <c r="Q32" s="323"/>
      <c r="R32" s="324"/>
      <c r="T32" s="550"/>
    </row>
    <row r="33" spans="2:20" s="317" customFormat="1" ht="15">
      <c r="B33" s="318">
        <v>16</v>
      </c>
      <c r="C33" s="308" t="s">
        <v>76</v>
      </c>
      <c r="D33" s="450">
        <f>'4. OEB_Adjustment_Input_Sheet'!E68</f>
        <v>366.99592904251261</v>
      </c>
      <c r="E33" s="628">
        <f t="shared" ref="E33:E41" si="0">F33-D33</f>
        <v>-26.566152900312659</v>
      </c>
      <c r="F33" s="629">
        <f>'4. OEB_Adjustment_Input_Sheet'!G68</f>
        <v>340.42977614219996</v>
      </c>
      <c r="G33" s="450">
        <f>'4. OEB_Adjustment_Input_Sheet'!H68</f>
        <v>395.04653122487565</v>
      </c>
      <c r="H33" s="628">
        <f t="shared" ref="H33:H42" si="1">I33-G33</f>
        <v>-10.086671867255575</v>
      </c>
      <c r="I33" s="629">
        <f>'4. OEB_Adjustment_Input_Sheet'!J68</f>
        <v>384.95985935762008</v>
      </c>
      <c r="J33" s="450">
        <f>'4. OEB_Adjustment_Input_Sheet'!K68</f>
        <v>400.28251931231574</v>
      </c>
      <c r="K33" s="628">
        <f t="shared" ref="K33:K42" si="2">L33-J33</f>
        <v>3.4022536802608556</v>
      </c>
      <c r="L33" s="629">
        <f>'4. OEB_Adjustment_Input_Sheet'!M68</f>
        <v>403.6847729925766</v>
      </c>
      <c r="M33" s="450">
        <f>'4. OEB_Adjustment_Input_Sheet'!N68</f>
        <v>541.18484236355403</v>
      </c>
      <c r="N33" s="628">
        <f t="shared" ref="N33:N42" si="3">O33-M33</f>
        <v>33.951562286890521</v>
      </c>
      <c r="O33" s="629">
        <f>'4. OEB_Adjustment_Input_Sheet'!P68</f>
        <v>575.13640465044455</v>
      </c>
      <c r="P33" s="450">
        <f>'4. OEB_Adjustment_Input_Sheet'!Q68</f>
        <v>316.66035720863323</v>
      </c>
      <c r="Q33" s="628">
        <f t="shared" ref="Q33:Q42" si="4">R33-P33</f>
        <v>-30.657410086245818</v>
      </c>
      <c r="R33" s="629">
        <f>'4. OEB_Adjustment_Input_Sheet'!S68</f>
        <v>286.00294712238741</v>
      </c>
      <c r="T33" s="550"/>
    </row>
    <row r="34" spans="2:20" s="317" customFormat="1" ht="15">
      <c r="B34" s="318">
        <v>17</v>
      </c>
      <c r="C34" s="308" t="s">
        <v>145</v>
      </c>
      <c r="D34" s="310">
        <f>'4. OEB_Adjustment_Input_Sheet'!E69</f>
        <v>291.16199999999998</v>
      </c>
      <c r="E34" s="319">
        <f t="shared" si="0"/>
        <v>0</v>
      </c>
      <c r="F34" s="331">
        <f>'4. OEB_Adjustment_Input_Sheet'!G69</f>
        <v>291.16199999999998</v>
      </c>
      <c r="G34" s="310">
        <f>'4. OEB_Adjustment_Input_Sheet'!H69</f>
        <v>298.65599999999995</v>
      </c>
      <c r="H34" s="319">
        <f t="shared" si="1"/>
        <v>0</v>
      </c>
      <c r="I34" s="331">
        <f>'4. OEB_Adjustment_Input_Sheet'!J69</f>
        <v>298.65599999999995</v>
      </c>
      <c r="J34" s="310">
        <f>'4. OEB_Adjustment_Input_Sheet'!K69</f>
        <v>343.34699999999998</v>
      </c>
      <c r="K34" s="319">
        <f t="shared" si="2"/>
        <v>0</v>
      </c>
      <c r="L34" s="331">
        <f>'4. OEB_Adjustment_Input_Sheet'!M69</f>
        <v>343.34699999999998</v>
      </c>
      <c r="M34" s="310">
        <f>'4. OEB_Adjustment_Input_Sheet'!N69</f>
        <v>352.25499999999994</v>
      </c>
      <c r="N34" s="319">
        <f t="shared" si="3"/>
        <v>0</v>
      </c>
      <c r="O34" s="331">
        <f>'4. OEB_Adjustment_Input_Sheet'!P69</f>
        <v>352.25499999999994</v>
      </c>
      <c r="P34" s="310">
        <f>'4. OEB_Adjustment_Input_Sheet'!Q69</f>
        <v>359.19900000000007</v>
      </c>
      <c r="Q34" s="319">
        <f t="shared" si="4"/>
        <v>0</v>
      </c>
      <c r="R34" s="331">
        <f>'4. OEB_Adjustment_Input_Sheet'!S69</f>
        <v>359.19900000000007</v>
      </c>
      <c r="T34" s="550"/>
    </row>
    <row r="35" spans="2:20" s="317" customFormat="1" ht="30">
      <c r="B35" s="318">
        <v>18</v>
      </c>
      <c r="C35" s="309" t="s">
        <v>146</v>
      </c>
      <c r="D35" s="310">
        <f>'4. OEB_Adjustment_Input_Sheet'!E70</f>
        <v>-2.1524769041884513</v>
      </c>
      <c r="E35" s="319">
        <f t="shared" si="0"/>
        <v>2.1524769041884513</v>
      </c>
      <c r="F35" s="331">
        <f>'4. OEB_Adjustment_Input_Sheet'!G70</f>
        <v>0</v>
      </c>
      <c r="G35" s="310">
        <f>'4. OEB_Adjustment_Input_Sheet'!H70</f>
        <v>-2.1524769041884513</v>
      </c>
      <c r="H35" s="319">
        <f t="shared" si="1"/>
        <v>2.1524769041884513</v>
      </c>
      <c r="I35" s="331">
        <f>'4. OEB_Adjustment_Input_Sheet'!J70</f>
        <v>0</v>
      </c>
      <c r="J35" s="310">
        <f>'4. OEB_Adjustment_Input_Sheet'!K70</f>
        <v>0</v>
      </c>
      <c r="K35" s="319">
        <f t="shared" si="2"/>
        <v>-1.4349846027923008</v>
      </c>
      <c r="L35" s="331">
        <f>'4. OEB_Adjustment_Input_Sheet'!M70</f>
        <v>-1.4349846027923008</v>
      </c>
      <c r="M35" s="310">
        <f>'4. OEB_Adjustment_Input_Sheet'!N70</f>
        <v>0</v>
      </c>
      <c r="N35" s="319">
        <f t="shared" si="3"/>
        <v>-1.4349846027923008</v>
      </c>
      <c r="O35" s="331">
        <f>'4. OEB_Adjustment_Input_Sheet'!P70</f>
        <v>-1.4349846027923008</v>
      </c>
      <c r="P35" s="310">
        <f>'4. OEB_Adjustment_Input_Sheet'!Q70</f>
        <v>0</v>
      </c>
      <c r="Q35" s="319">
        <f t="shared" si="4"/>
        <v>-1.4349846027923008</v>
      </c>
      <c r="R35" s="331">
        <f>'4. OEB_Adjustment_Input_Sheet'!S70</f>
        <v>-1.4349846027923008</v>
      </c>
      <c r="S35" s="320"/>
      <c r="T35" s="550"/>
    </row>
    <row r="36" spans="2:20" s="317" customFormat="1" ht="15.75" customHeight="1">
      <c r="B36" s="318">
        <v>19</v>
      </c>
      <c r="C36" s="308" t="s">
        <v>147</v>
      </c>
      <c r="D36" s="310">
        <f>'4. OEB_Adjustment_Input_Sheet'!E71</f>
        <v>-24.017633502952265</v>
      </c>
      <c r="E36" s="319">
        <f t="shared" si="0"/>
        <v>24.017633502952265</v>
      </c>
      <c r="F36" s="331">
        <f>'4. OEB_Adjustment_Input_Sheet'!G71</f>
        <v>0</v>
      </c>
      <c r="G36" s="310">
        <f>'4. OEB_Adjustment_Input_Sheet'!H71</f>
        <v>-24.017633502952265</v>
      </c>
      <c r="H36" s="319">
        <f t="shared" si="1"/>
        <v>24.017633502952265</v>
      </c>
      <c r="I36" s="331">
        <f>'4. OEB_Adjustment_Input_Sheet'!J71</f>
        <v>0</v>
      </c>
      <c r="J36" s="310">
        <f>'4. OEB_Adjustment_Input_Sheet'!K71</f>
        <v>0</v>
      </c>
      <c r="K36" s="319">
        <f t="shared" si="2"/>
        <v>-16.011755668634841</v>
      </c>
      <c r="L36" s="331">
        <f>'4. OEB_Adjustment_Input_Sheet'!M71</f>
        <v>-16.011755668634841</v>
      </c>
      <c r="M36" s="310">
        <f>'4. OEB_Adjustment_Input_Sheet'!N71</f>
        <v>0</v>
      </c>
      <c r="N36" s="319">
        <f t="shared" si="3"/>
        <v>-16.011755668634841</v>
      </c>
      <c r="O36" s="331">
        <f>'4. OEB_Adjustment_Input_Sheet'!P71</f>
        <v>-16.011755668634841</v>
      </c>
      <c r="P36" s="310">
        <f>'4. OEB_Adjustment_Input_Sheet'!Q71</f>
        <v>0</v>
      </c>
      <c r="Q36" s="319">
        <f t="shared" si="4"/>
        <v>-16.011755668634841</v>
      </c>
      <c r="R36" s="331">
        <f>'4. OEB_Adjustment_Input_Sheet'!S71</f>
        <v>-16.011755668634841</v>
      </c>
      <c r="T36" s="550"/>
    </row>
    <row r="37" spans="2:20" s="317" customFormat="1" ht="15.75" customHeight="1">
      <c r="B37" s="318">
        <v>20</v>
      </c>
      <c r="C37" s="308" t="s">
        <v>148</v>
      </c>
      <c r="D37" s="310">
        <f>'4. OEB_Adjustment_Input_Sheet'!E72</f>
        <v>18.400000000000002</v>
      </c>
      <c r="E37" s="332">
        <f t="shared" si="0"/>
        <v>0</v>
      </c>
      <c r="F37" s="331">
        <f>'4. OEB_Adjustment_Input_Sheet'!G72</f>
        <v>18.400000000000002</v>
      </c>
      <c r="G37" s="310">
        <f>'4. OEB_Adjustment_Input_Sheet'!H72</f>
        <v>18.400000000000002</v>
      </c>
      <c r="H37" s="332">
        <f t="shared" si="1"/>
        <v>0</v>
      </c>
      <c r="I37" s="331">
        <f>'4. OEB_Adjustment_Input_Sheet'!J72</f>
        <v>18.400000000000002</v>
      </c>
      <c r="J37" s="310">
        <f>'4. OEB_Adjustment_Input_Sheet'!K72</f>
        <v>18.400000000000002</v>
      </c>
      <c r="K37" s="332">
        <f t="shared" si="2"/>
        <v>0</v>
      </c>
      <c r="L37" s="331">
        <f>'4. OEB_Adjustment_Input_Sheet'!M72</f>
        <v>18.400000000000002</v>
      </c>
      <c r="M37" s="310">
        <f>'4. OEB_Adjustment_Input_Sheet'!N72</f>
        <v>18.400000000000002</v>
      </c>
      <c r="N37" s="332">
        <f t="shared" si="3"/>
        <v>0</v>
      </c>
      <c r="O37" s="331">
        <f>'4. OEB_Adjustment_Input_Sheet'!P72</f>
        <v>18.400000000000002</v>
      </c>
      <c r="P37" s="310">
        <f>'4. OEB_Adjustment_Input_Sheet'!Q72</f>
        <v>18.400000000000002</v>
      </c>
      <c r="Q37" s="332">
        <f t="shared" si="4"/>
        <v>0</v>
      </c>
      <c r="R37" s="331">
        <f>'4. OEB_Adjustment_Input_Sheet'!S72</f>
        <v>18.400000000000002</v>
      </c>
      <c r="T37" s="550"/>
    </row>
    <row r="38" spans="2:20" s="317" customFormat="1" ht="15.75" customHeight="1">
      <c r="B38" s="318">
        <v>21</v>
      </c>
      <c r="C38" s="308" t="s">
        <v>79</v>
      </c>
      <c r="D38" s="310">
        <f>'4. OEB_Adjustment_Input_Sheet'!E73</f>
        <v>25.937831787817665</v>
      </c>
      <c r="E38" s="332">
        <f t="shared" si="0"/>
        <v>-0.93516483639468362</v>
      </c>
      <c r="F38" s="331">
        <f>'4. OEB_Adjustment_Input_Sheet'!G73</f>
        <v>25.002666951422981</v>
      </c>
      <c r="G38" s="310">
        <f>'4. OEB_Adjustment_Input_Sheet'!H73</f>
        <v>22.112877687817665</v>
      </c>
      <c r="H38" s="332">
        <f t="shared" si="1"/>
        <v>-0.78023498686968296</v>
      </c>
      <c r="I38" s="331">
        <f>'4. OEB_Adjustment_Input_Sheet'!J73</f>
        <v>21.332642700947982</v>
      </c>
      <c r="J38" s="310">
        <f>'4. OEB_Adjustment_Input_Sheet'!K73</f>
        <v>18.287923587817666</v>
      </c>
      <c r="K38" s="332">
        <f t="shared" si="2"/>
        <v>-0.62530513734468229</v>
      </c>
      <c r="L38" s="331">
        <f>'4. OEB_Adjustment_Input_Sheet'!M73</f>
        <v>17.662618450472984</v>
      </c>
      <c r="M38" s="310">
        <f>'4. OEB_Adjustment_Input_Sheet'!N73</f>
        <v>14.462969487817665</v>
      </c>
      <c r="N38" s="332">
        <f t="shared" si="3"/>
        <v>-0.47037528781968163</v>
      </c>
      <c r="O38" s="331">
        <f>'4. OEB_Adjustment_Input_Sheet'!P73</f>
        <v>13.992594199997983</v>
      </c>
      <c r="P38" s="310">
        <f>'4. OEB_Adjustment_Input_Sheet'!Q73</f>
        <v>12.354539262817665</v>
      </c>
      <c r="Q38" s="332">
        <f t="shared" si="4"/>
        <v>-2.3131603098616651</v>
      </c>
      <c r="R38" s="331">
        <f>'4. OEB_Adjustment_Input_Sheet'!S73</f>
        <v>10.041378952956</v>
      </c>
      <c r="T38" s="550"/>
    </row>
    <row r="39" spans="2:20" s="317" customFormat="1" ht="15.75" customHeight="1">
      <c r="B39" s="318">
        <v>22</v>
      </c>
      <c r="C39" s="308" t="s">
        <v>77</v>
      </c>
      <c r="D39" s="310">
        <f>'4. OEB_Adjustment_Input_Sheet'!E74</f>
        <v>63.889209288598039</v>
      </c>
      <c r="E39" s="332">
        <f t="shared" si="0"/>
        <v>-10.960093870845853</v>
      </c>
      <c r="F39" s="331">
        <f>'4. OEB_Adjustment_Input_Sheet'!G74</f>
        <v>52.929115417752186</v>
      </c>
      <c r="G39" s="310">
        <f>'4. OEB_Adjustment_Input_Sheet'!H74</f>
        <v>63.208530511376765</v>
      </c>
      <c r="H39" s="332">
        <f t="shared" si="1"/>
        <v>-10.767195959229987</v>
      </c>
      <c r="I39" s="331">
        <f>'4. OEB_Adjustment_Input_Sheet'!J74</f>
        <v>52.441334552146778</v>
      </c>
      <c r="J39" s="310">
        <f>'4. OEB_Adjustment_Input_Sheet'!K74</f>
        <v>77.877845073958667</v>
      </c>
      <c r="K39" s="332">
        <f t="shared" si="2"/>
        <v>-13.046835636048399</v>
      </c>
      <c r="L39" s="331">
        <f>'4. OEB_Adjustment_Input_Sheet'!M74</f>
        <v>64.831009437910268</v>
      </c>
      <c r="M39" s="310">
        <f>'4. OEB_Adjustment_Input_Sheet'!N74</f>
        <v>66.491680031804094</v>
      </c>
      <c r="N39" s="332">
        <f t="shared" si="3"/>
        <v>-10.344144017359469</v>
      </c>
      <c r="O39" s="331">
        <f>'4. OEB_Adjustment_Input_Sheet'!P74</f>
        <v>56.147536014444626</v>
      </c>
      <c r="P39" s="310">
        <f>'4. OEB_Adjustment_Input_Sheet'!Q74</f>
        <v>68.836008473533141</v>
      </c>
      <c r="Q39" s="332">
        <f t="shared" si="4"/>
        <v>-10.292307870755934</v>
      </c>
      <c r="R39" s="331">
        <f>'4. OEB_Adjustment_Input_Sheet'!S74</f>
        <v>58.543700602777207</v>
      </c>
      <c r="T39" s="550"/>
    </row>
    <row r="40" spans="2:20" s="317" customFormat="1" ht="15.75" customHeight="1">
      <c r="B40" s="318">
        <v>23</v>
      </c>
      <c r="C40" s="308" t="s">
        <v>78</v>
      </c>
      <c r="D40" s="310">
        <f>'4. OEB_Adjustment_Input_Sheet'!E75</f>
        <v>84.447281413939763</v>
      </c>
      <c r="E40" s="319">
        <f t="shared" si="0"/>
        <v>0</v>
      </c>
      <c r="F40" s="331">
        <f>'4. OEB_Adjustment_Input_Sheet'!G75</f>
        <v>84.447281413939763</v>
      </c>
      <c r="G40" s="310">
        <f>'4. OEB_Adjustment_Input_Sheet'!H75</f>
        <v>85.720488185204019</v>
      </c>
      <c r="H40" s="319">
        <f t="shared" si="1"/>
        <v>0</v>
      </c>
      <c r="I40" s="331">
        <f>'4. OEB_Adjustment_Input_Sheet'!J75</f>
        <v>85.720488185204019</v>
      </c>
      <c r="J40" s="310">
        <f>'4. OEB_Adjustment_Input_Sheet'!K75</f>
        <v>120.36725776366031</v>
      </c>
      <c r="K40" s="319">
        <f t="shared" si="2"/>
        <v>0</v>
      </c>
      <c r="L40" s="331">
        <f>'4. OEB_Adjustment_Input_Sheet'!M75</f>
        <v>120.36725776366031</v>
      </c>
      <c r="M40" s="310">
        <f>'4. OEB_Adjustment_Input_Sheet'!N75</f>
        <v>151.99821290522027</v>
      </c>
      <c r="N40" s="319">
        <f t="shared" si="3"/>
        <v>0</v>
      </c>
      <c r="O40" s="331">
        <f>'4. OEB_Adjustment_Input_Sheet'!P75</f>
        <v>151.99821290522027</v>
      </c>
      <c r="P40" s="310">
        <f>'4. OEB_Adjustment_Input_Sheet'!Q75</f>
        <v>193.65843620869646</v>
      </c>
      <c r="Q40" s="319">
        <f t="shared" si="4"/>
        <v>0</v>
      </c>
      <c r="R40" s="331">
        <f>'4. OEB_Adjustment_Input_Sheet'!S75</f>
        <v>193.65843620869646</v>
      </c>
      <c r="T40" s="550"/>
    </row>
    <row r="41" spans="2:20" s="317" customFormat="1" ht="15">
      <c r="B41" s="318">
        <v>24</v>
      </c>
      <c r="C41" s="308" t="s">
        <v>80</v>
      </c>
      <c r="D41" s="559">
        <f>'4. OEB_Adjustment_Input_Sheet'!E76</f>
        <v>63.7</v>
      </c>
      <c r="E41" s="321">
        <f t="shared" si="0"/>
        <v>0</v>
      </c>
      <c r="F41" s="333">
        <f>'4. OEB_Adjustment_Input_Sheet'!G76</f>
        <v>63.7</v>
      </c>
      <c r="G41" s="451">
        <f>'4. OEB_Adjustment_Input_Sheet'!H76</f>
        <v>49.214999999999996</v>
      </c>
      <c r="H41" s="321">
        <f t="shared" si="1"/>
        <v>0</v>
      </c>
      <c r="I41" s="333">
        <f>'4. OEB_Adjustment_Input_Sheet'!J76</f>
        <v>49.214999999999996</v>
      </c>
      <c r="J41" s="451">
        <f>'4. OEB_Adjustment_Input_Sheet'!K76</f>
        <v>38.355000000000004</v>
      </c>
      <c r="K41" s="321">
        <f t="shared" si="2"/>
        <v>0</v>
      </c>
      <c r="L41" s="333">
        <f>'4. OEB_Adjustment_Input_Sheet'!M76</f>
        <v>38.355000000000004</v>
      </c>
      <c r="M41" s="451">
        <f>'4. OEB_Adjustment_Input_Sheet'!N76</f>
        <v>38.629999999999995</v>
      </c>
      <c r="N41" s="321">
        <f t="shared" si="3"/>
        <v>0</v>
      </c>
      <c r="O41" s="333">
        <f>'4. OEB_Adjustment_Input_Sheet'!P76</f>
        <v>38.629999999999995</v>
      </c>
      <c r="P41" s="451">
        <f>'4. OEB_Adjustment_Input_Sheet'!Q76</f>
        <v>40.15</v>
      </c>
      <c r="Q41" s="321">
        <f t="shared" si="4"/>
        <v>0</v>
      </c>
      <c r="R41" s="333">
        <f>'4. OEB_Adjustment_Input_Sheet'!S76</f>
        <v>40.15</v>
      </c>
      <c r="T41" s="550"/>
    </row>
    <row r="42" spans="2:20" ht="16.5" thickBot="1">
      <c r="B42" s="43">
        <v>25</v>
      </c>
      <c r="C42" s="123" t="s">
        <v>81</v>
      </c>
      <c r="D42" s="174">
        <f>SUM(D33:D41)</f>
        <v>888.36214112572748</v>
      </c>
      <c r="E42" s="566">
        <f t="shared" ref="E42" si="5">F42-D42</f>
        <v>-12.29130120041259</v>
      </c>
      <c r="F42" s="568">
        <f>SUM(F33:F41)</f>
        <v>876.07083992531489</v>
      </c>
      <c r="G42" s="202">
        <f>SUM(G33:G41)</f>
        <v>906.18931720213334</v>
      </c>
      <c r="H42" s="566">
        <f t="shared" si="1"/>
        <v>4.5360075937854845</v>
      </c>
      <c r="I42" s="568">
        <f>SUM(I33:I41)</f>
        <v>910.72532479591882</v>
      </c>
      <c r="J42" s="202">
        <f>SUM(J33:J41)</f>
        <v>1016.9175457377523</v>
      </c>
      <c r="K42" s="566">
        <f t="shared" si="2"/>
        <v>-27.716627364559145</v>
      </c>
      <c r="L42" s="568">
        <f>SUM(L33:L41)</f>
        <v>989.20091837319319</v>
      </c>
      <c r="M42" s="202">
        <f>SUM(M33:M41)</f>
        <v>1183.422704788396</v>
      </c>
      <c r="N42" s="566">
        <f t="shared" si="3"/>
        <v>5.6903027102844135</v>
      </c>
      <c r="O42" s="568">
        <f>SUM(O33:O41)</f>
        <v>1189.1130074986804</v>
      </c>
      <c r="P42" s="202">
        <f>SUM(P33:P41)</f>
        <v>1009.2583411536806</v>
      </c>
      <c r="Q42" s="566">
        <f t="shared" si="4"/>
        <v>-60.709618538290442</v>
      </c>
      <c r="R42" s="568">
        <f>SUM(R33:R41)</f>
        <v>948.54872261539015</v>
      </c>
      <c r="T42" s="550"/>
    </row>
    <row r="43" spans="2:20" ht="15">
      <c r="B43" s="79"/>
      <c r="C43" s="124"/>
      <c r="D43" s="124"/>
      <c r="E43" s="323"/>
      <c r="F43" s="324"/>
      <c r="G43" s="124"/>
      <c r="H43" s="323"/>
      <c r="I43" s="324"/>
      <c r="J43" s="124"/>
      <c r="K43" s="323"/>
      <c r="L43" s="324"/>
      <c r="M43" s="124"/>
      <c r="N43" s="323"/>
      <c r="O43" s="324"/>
      <c r="P43" s="124"/>
      <c r="Q43" s="323"/>
      <c r="R43" s="324"/>
      <c r="T43" s="550"/>
    </row>
    <row r="44" spans="2:20" ht="16.5" thickBot="1">
      <c r="B44" s="79"/>
      <c r="C44" s="123" t="s">
        <v>82</v>
      </c>
      <c r="D44" s="323"/>
      <c r="E44" s="323"/>
      <c r="F44" s="324"/>
      <c r="G44" s="323"/>
      <c r="H44" s="323"/>
      <c r="I44" s="324"/>
      <c r="J44" s="323"/>
      <c r="K44" s="323"/>
      <c r="L44" s="324"/>
      <c r="M44" s="323"/>
      <c r="N44" s="323"/>
      <c r="O44" s="324"/>
      <c r="P44" s="323"/>
      <c r="Q44" s="323"/>
      <c r="R44" s="324"/>
      <c r="T44" s="550"/>
    </row>
    <row r="45" spans="2:20" ht="15">
      <c r="B45" s="43">
        <v>26</v>
      </c>
      <c r="C45" s="308" t="s">
        <v>83</v>
      </c>
      <c r="D45" s="254">
        <f>'4. OEB_Adjustment_Input_Sheet'!E80</f>
        <v>394.22677689148168</v>
      </c>
      <c r="E45" s="203">
        <f t="shared" ref="E45:E51" si="6">F45-D45</f>
        <v>-41.382582628758541</v>
      </c>
      <c r="F45" s="216">
        <f>'4. OEB_Adjustment_Input_Sheet'!G80</f>
        <v>352.84419426272314</v>
      </c>
      <c r="G45" s="254">
        <f>'4. OEB_Adjustment_Input_Sheet'!H80</f>
        <v>504.43459357214095</v>
      </c>
      <c r="H45" s="203">
        <f t="shared" ref="H45:H52" si="7">I45-G45</f>
        <v>-25.269426797890333</v>
      </c>
      <c r="I45" s="216">
        <f>'4. OEB_Adjustment_Input_Sheet'!J80</f>
        <v>479.16516677425062</v>
      </c>
      <c r="J45" s="254">
        <f>'4. OEB_Adjustment_Input_Sheet'!K80</f>
        <v>571.12609908681168</v>
      </c>
      <c r="K45" s="203">
        <f t="shared" ref="K45:K52" si="8">L45-J45</f>
        <v>-13.880706070309088</v>
      </c>
      <c r="L45" s="216">
        <f>'4. OEB_Adjustment_Input_Sheet'!M80</f>
        <v>557.24539301650259</v>
      </c>
      <c r="M45" s="254">
        <f>'4. OEB_Adjustment_Input_Sheet'!N80</f>
        <v>594.81669395474489</v>
      </c>
      <c r="N45" s="203">
        <f t="shared" ref="N45:N52" si="9">O45-M45</f>
        <v>-12.5975401461194</v>
      </c>
      <c r="O45" s="216">
        <f>'4. OEB_Adjustment_Input_Sheet'!P80</f>
        <v>582.21915380862549</v>
      </c>
      <c r="P45" s="254">
        <f>'4. OEB_Adjustment_Input_Sheet'!Q80</f>
        <v>596.97119953824927</v>
      </c>
      <c r="Q45" s="203">
        <f t="shared" ref="Q45:Q52" si="10">R45-P45</f>
        <v>-22.596957720214846</v>
      </c>
      <c r="R45" s="216">
        <f>'4. OEB_Adjustment_Input_Sheet'!S80</f>
        <v>574.37424181803442</v>
      </c>
      <c r="T45" s="550"/>
    </row>
    <row r="46" spans="2:20" ht="15">
      <c r="B46" s="43">
        <v>27</v>
      </c>
      <c r="C46" s="308" t="s">
        <v>149</v>
      </c>
      <c r="D46" s="246">
        <f>'4. OEB_Adjustment_Input_Sheet'!E81</f>
        <v>217.54048660985839</v>
      </c>
      <c r="E46" s="201">
        <f t="shared" si="6"/>
        <v>0</v>
      </c>
      <c r="F46" s="171">
        <f>'4. OEB_Adjustment_Input_Sheet'!G81</f>
        <v>217.54048660985839</v>
      </c>
      <c r="G46" s="246">
        <f>'4. OEB_Adjustment_Input_Sheet'!H81</f>
        <v>227.94698896254999</v>
      </c>
      <c r="H46" s="201">
        <f t="shared" si="7"/>
        <v>0</v>
      </c>
      <c r="I46" s="171">
        <f>'4. OEB_Adjustment_Input_Sheet'!J81</f>
        <v>227.94698896254999</v>
      </c>
      <c r="J46" s="246">
        <f>'4. OEB_Adjustment_Input_Sheet'!K81</f>
        <v>232.76305315823444</v>
      </c>
      <c r="K46" s="201">
        <f t="shared" si="8"/>
        <v>0</v>
      </c>
      <c r="L46" s="171">
        <f>'4. OEB_Adjustment_Input_Sheet'!M81</f>
        <v>232.76305315823444</v>
      </c>
      <c r="M46" s="246">
        <f>'4. OEB_Adjustment_Input_Sheet'!N81</f>
        <v>283.61989372237218</v>
      </c>
      <c r="N46" s="201">
        <f t="shared" si="9"/>
        <v>0</v>
      </c>
      <c r="O46" s="171">
        <f>'4. OEB_Adjustment_Input_Sheet'!P81</f>
        <v>283.61989372237218</v>
      </c>
      <c r="P46" s="246">
        <f>'4. OEB_Adjustment_Input_Sheet'!Q81</f>
        <v>316.98463103538074</v>
      </c>
      <c r="Q46" s="201">
        <f t="shared" si="10"/>
        <v>0</v>
      </c>
      <c r="R46" s="171">
        <f>'4. OEB_Adjustment_Input_Sheet'!S81</f>
        <v>316.98463103538074</v>
      </c>
      <c r="T46" s="550"/>
    </row>
    <row r="47" spans="2:20" ht="15">
      <c r="B47" s="43">
        <v>28</v>
      </c>
      <c r="C47" s="308" t="s">
        <v>150</v>
      </c>
      <c r="D47" s="246">
        <f>'4. OEB_Adjustment_Input_Sheet'!E82</f>
        <v>0</v>
      </c>
      <c r="E47" s="201">
        <f t="shared" si="6"/>
        <v>102.5001128942408</v>
      </c>
      <c r="F47" s="171">
        <f>'4. OEB_Adjustment_Input_Sheet'!G82</f>
        <v>102.5001128942408</v>
      </c>
      <c r="G47" s="246">
        <f>'4. OEB_Adjustment_Input_Sheet'!H82</f>
        <v>0</v>
      </c>
      <c r="H47" s="201">
        <f t="shared" si="7"/>
        <v>102.50011289424086</v>
      </c>
      <c r="I47" s="171">
        <f>'4. OEB_Adjustment_Input_Sheet'!J82</f>
        <v>102.50011289424086</v>
      </c>
      <c r="J47" s="246">
        <f>'4. OEB_Adjustment_Input_Sheet'!K82</f>
        <v>0</v>
      </c>
      <c r="K47" s="201">
        <f t="shared" si="8"/>
        <v>102.50011289424086</v>
      </c>
      <c r="L47" s="171">
        <f>'4. OEB_Adjustment_Input_Sheet'!M82</f>
        <v>102.50011289424086</v>
      </c>
      <c r="M47" s="246">
        <f>'4. OEB_Adjustment_Input_Sheet'!N82</f>
        <v>0</v>
      </c>
      <c r="N47" s="201">
        <f t="shared" si="9"/>
        <v>102.50011289424086</v>
      </c>
      <c r="O47" s="171">
        <f>'4. OEB_Adjustment_Input_Sheet'!P82</f>
        <v>102.50011289424086</v>
      </c>
      <c r="P47" s="246">
        <f>'4. OEB_Adjustment_Input_Sheet'!Q82</f>
        <v>0</v>
      </c>
      <c r="Q47" s="201">
        <f t="shared" si="10"/>
        <v>102.50011289424086</v>
      </c>
      <c r="R47" s="171">
        <f>'4. OEB_Adjustment_Input_Sheet'!S82</f>
        <v>102.50011289424086</v>
      </c>
      <c r="T47" s="550"/>
    </row>
    <row r="48" spans="2:20" ht="15">
      <c r="B48" s="43">
        <v>29</v>
      </c>
      <c r="C48" s="308" t="s">
        <v>84</v>
      </c>
      <c r="D48" s="246">
        <f>'4. OEB_Adjustment_Input_Sheet'!E83</f>
        <v>200.02600000000001</v>
      </c>
      <c r="E48" s="201">
        <f t="shared" si="6"/>
        <v>0</v>
      </c>
      <c r="F48" s="171">
        <f>'4. OEB_Adjustment_Input_Sheet'!G83</f>
        <v>200.02600000000001</v>
      </c>
      <c r="G48" s="246">
        <f>'4. OEB_Adjustment_Input_Sheet'!H83</f>
        <v>202.91659999999999</v>
      </c>
      <c r="H48" s="201">
        <f t="shared" si="7"/>
        <v>0</v>
      </c>
      <c r="I48" s="171">
        <f>'4. OEB_Adjustment_Input_Sheet'!J83</f>
        <v>202.91659999999999</v>
      </c>
      <c r="J48" s="246">
        <f>'4. OEB_Adjustment_Input_Sheet'!K83</f>
        <v>243.476</v>
      </c>
      <c r="K48" s="201">
        <f t="shared" si="8"/>
        <v>0</v>
      </c>
      <c r="L48" s="171">
        <f>'4. OEB_Adjustment_Input_Sheet'!M83</f>
        <v>243.476</v>
      </c>
      <c r="M48" s="246">
        <f>'4. OEB_Adjustment_Input_Sheet'!N83</f>
        <v>247.9188</v>
      </c>
      <c r="N48" s="201">
        <f t="shared" si="9"/>
        <v>0</v>
      </c>
      <c r="O48" s="171">
        <f>'4. OEB_Adjustment_Input_Sheet'!P83</f>
        <v>247.9188</v>
      </c>
      <c r="P48" s="246">
        <f>'4. OEB_Adjustment_Input_Sheet'!Q83</f>
        <v>250.64920000000001</v>
      </c>
      <c r="Q48" s="201">
        <f t="shared" si="10"/>
        <v>0</v>
      </c>
      <c r="R48" s="171">
        <f>'4. OEB_Adjustment_Input_Sheet'!S83</f>
        <v>250.64920000000001</v>
      </c>
      <c r="T48" s="550"/>
    </row>
    <row r="49" spans="2:20" ht="15">
      <c r="B49" s="43">
        <v>30</v>
      </c>
      <c r="C49" s="308" t="s">
        <v>151</v>
      </c>
      <c r="D49" s="246">
        <f>'4. OEB_Adjustment_Input_Sheet'!E84</f>
        <v>91.136099999999999</v>
      </c>
      <c r="E49" s="201">
        <f t="shared" si="6"/>
        <v>0</v>
      </c>
      <c r="F49" s="171">
        <f>'4. OEB_Adjustment_Input_Sheet'!G84</f>
        <v>91.136099999999999</v>
      </c>
      <c r="G49" s="246">
        <f>'4. OEB_Adjustment_Input_Sheet'!H84</f>
        <v>95.738900000000001</v>
      </c>
      <c r="H49" s="201">
        <f t="shared" si="7"/>
        <v>0</v>
      </c>
      <c r="I49" s="171">
        <f>'4. OEB_Adjustment_Input_Sheet'!J84</f>
        <v>95.738900000000001</v>
      </c>
      <c r="J49" s="246">
        <f>'4. OEB_Adjustment_Input_Sheet'!K84</f>
        <v>99.870699999999999</v>
      </c>
      <c r="K49" s="201">
        <f t="shared" si="8"/>
        <v>0</v>
      </c>
      <c r="L49" s="171">
        <f>'4. OEB_Adjustment_Input_Sheet'!M84</f>
        <v>99.870699999999999</v>
      </c>
      <c r="M49" s="246">
        <f>'4. OEB_Adjustment_Input_Sheet'!N84</f>
        <v>104.33629999999999</v>
      </c>
      <c r="N49" s="201">
        <f t="shared" si="9"/>
        <v>0</v>
      </c>
      <c r="O49" s="171">
        <f>'4. OEB_Adjustment_Input_Sheet'!P84</f>
        <v>104.33629999999999</v>
      </c>
      <c r="P49" s="246">
        <f>'4. OEB_Adjustment_Input_Sheet'!Q84</f>
        <v>108.54940000000001</v>
      </c>
      <c r="Q49" s="201">
        <f t="shared" si="10"/>
        <v>0</v>
      </c>
      <c r="R49" s="171">
        <f>'4. OEB_Adjustment_Input_Sheet'!S84</f>
        <v>108.54940000000001</v>
      </c>
      <c r="T49" s="550"/>
    </row>
    <row r="50" spans="2:20" ht="15">
      <c r="B50" s="43">
        <v>31</v>
      </c>
      <c r="C50" s="308" t="s">
        <v>152</v>
      </c>
      <c r="D50" s="246">
        <f>'4. OEB_Adjustment_Input_Sheet'!E85</f>
        <v>27.7</v>
      </c>
      <c r="E50" s="201">
        <f t="shared" si="6"/>
        <v>0</v>
      </c>
      <c r="F50" s="171">
        <f>'4. OEB_Adjustment_Input_Sheet'!G85</f>
        <v>27.7</v>
      </c>
      <c r="G50" s="246">
        <f>'4. OEB_Adjustment_Input_Sheet'!H85</f>
        <v>27.7</v>
      </c>
      <c r="H50" s="201">
        <f t="shared" si="7"/>
        <v>0</v>
      </c>
      <c r="I50" s="171">
        <f>'4. OEB_Adjustment_Input_Sheet'!J85</f>
        <v>27.7</v>
      </c>
      <c r="J50" s="246">
        <f>'4. OEB_Adjustment_Input_Sheet'!K85</f>
        <v>27.7</v>
      </c>
      <c r="K50" s="201">
        <f t="shared" si="8"/>
        <v>0</v>
      </c>
      <c r="L50" s="171">
        <f>'4. OEB_Adjustment_Input_Sheet'!M85</f>
        <v>27.7</v>
      </c>
      <c r="M50" s="246">
        <f>'4. OEB_Adjustment_Input_Sheet'!N85</f>
        <v>27.7</v>
      </c>
      <c r="N50" s="201">
        <f t="shared" si="9"/>
        <v>0</v>
      </c>
      <c r="O50" s="171">
        <f>'4. OEB_Adjustment_Input_Sheet'!P85</f>
        <v>27.7</v>
      </c>
      <c r="P50" s="246">
        <f>'4. OEB_Adjustment_Input_Sheet'!Q85</f>
        <v>27.7</v>
      </c>
      <c r="Q50" s="201">
        <f t="shared" si="10"/>
        <v>0</v>
      </c>
      <c r="R50" s="171">
        <f>'4. OEB_Adjustment_Input_Sheet'!S85</f>
        <v>27.7</v>
      </c>
      <c r="T50" s="550"/>
    </row>
    <row r="51" spans="2:20" ht="15">
      <c r="B51" s="43">
        <v>32</v>
      </c>
      <c r="C51" s="308" t="s">
        <v>80</v>
      </c>
      <c r="D51" s="426">
        <f>'4. OEB_Adjustment_Input_Sheet'!E86</f>
        <v>21.970000000000002</v>
      </c>
      <c r="E51" s="189">
        <f t="shared" si="6"/>
        <v>2.9999999999997584E-2</v>
      </c>
      <c r="F51" s="173">
        <f>'4. OEB_Adjustment_Input_Sheet'!G86</f>
        <v>22</v>
      </c>
      <c r="G51" s="426">
        <f>'4. OEB_Adjustment_Input_Sheet'!H86</f>
        <v>0</v>
      </c>
      <c r="H51" s="189">
        <f t="shared" si="7"/>
        <v>0</v>
      </c>
      <c r="I51" s="173">
        <f>'4. OEB_Adjustment_Input_Sheet'!J86</f>
        <v>0</v>
      </c>
      <c r="J51" s="426">
        <f>'4. OEB_Adjustment_Input_Sheet'!K86</f>
        <v>1.1200000000000001</v>
      </c>
      <c r="K51" s="189">
        <f t="shared" si="8"/>
        <v>-2.0000000000000018E-2</v>
      </c>
      <c r="L51" s="173">
        <f>'4. OEB_Adjustment_Input_Sheet'!M86</f>
        <v>1.1000000000000001</v>
      </c>
      <c r="M51" s="426">
        <f>'4. OEB_Adjustment_Input_Sheet'!N86</f>
        <v>5.8</v>
      </c>
      <c r="N51" s="189">
        <f t="shared" si="9"/>
        <v>0</v>
      </c>
      <c r="O51" s="173">
        <f>'4. OEB_Adjustment_Input_Sheet'!P86</f>
        <v>5.8</v>
      </c>
      <c r="P51" s="426">
        <f>'4. OEB_Adjustment_Input_Sheet'!Q86</f>
        <v>16.439999999999998</v>
      </c>
      <c r="Q51" s="189">
        <f t="shared" si="10"/>
        <v>-3.9999999999999147E-2</v>
      </c>
      <c r="R51" s="173">
        <f>'4. OEB_Adjustment_Input_Sheet'!S86</f>
        <v>16.399999999999999</v>
      </c>
      <c r="T51" s="550"/>
    </row>
    <row r="52" spans="2:20" ht="16.5" thickBot="1">
      <c r="B52" s="44">
        <v>33</v>
      </c>
      <c r="C52" s="126" t="s">
        <v>85</v>
      </c>
      <c r="D52" s="174">
        <f>SUM(D45:D51)</f>
        <v>952.59936350134012</v>
      </c>
      <c r="E52" s="182">
        <f t="shared" ref="E52" si="11">F52-D52</f>
        <v>61.147530265482146</v>
      </c>
      <c r="F52" s="175">
        <f>SUM(F45:F51)</f>
        <v>1013.7468937668223</v>
      </c>
      <c r="G52" s="202">
        <f>SUM(G45:G51)</f>
        <v>1058.7370825346911</v>
      </c>
      <c r="H52" s="182">
        <f t="shared" si="7"/>
        <v>77.230686096350382</v>
      </c>
      <c r="I52" s="175">
        <f>SUM(I45:I51)</f>
        <v>1135.9677686310415</v>
      </c>
      <c r="J52" s="202">
        <f>SUM(J45:J51)</f>
        <v>1176.055852245046</v>
      </c>
      <c r="K52" s="182">
        <f t="shared" si="8"/>
        <v>88.599406823931758</v>
      </c>
      <c r="L52" s="175">
        <f>SUM(L45:L51)</f>
        <v>1264.6552590689778</v>
      </c>
      <c r="M52" s="202">
        <f>SUM(M45:M51)</f>
        <v>1264.191687677117</v>
      </c>
      <c r="N52" s="182">
        <f t="shared" si="9"/>
        <v>89.902572748121429</v>
      </c>
      <c r="O52" s="175">
        <f>SUM(O45:O51)</f>
        <v>1354.0942604252384</v>
      </c>
      <c r="P52" s="202">
        <f>SUM(P45:P51)</f>
        <v>1317.2944305736303</v>
      </c>
      <c r="Q52" s="182">
        <f t="shared" si="10"/>
        <v>79.863155174025906</v>
      </c>
      <c r="R52" s="175">
        <f>SUM(R45:R51)</f>
        <v>1397.1575857476562</v>
      </c>
      <c r="T52" s="550"/>
    </row>
    <row r="53" spans="2:20"/>
    <row r="54" spans="2:20" ht="20.25">
      <c r="B54" s="412" t="s">
        <v>213</v>
      </c>
      <c r="D54" s="411"/>
      <c r="G54" s="411"/>
      <c r="J54" s="411"/>
      <c r="M54" s="411"/>
    </row>
    <row r="55" spans="2:20" hidden="1"/>
    <row r="56" spans="2:20" hidden="1"/>
    <row r="57" spans="2:20" hidden="1"/>
    <row r="58" spans="2:20" hidden="1"/>
    <row r="59" spans="2:20" hidden="1"/>
    <row r="60" spans="2:20" hidden="1"/>
    <row r="61" spans="2:20" hidden="1"/>
    <row r="62" spans="2:20" hidden="1"/>
    <row r="63" spans="2:20" hidden="1"/>
    <row r="64" spans="2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</sheetData>
  <mergeCells count="7">
    <mergeCell ref="B1:R1"/>
    <mergeCell ref="D3:F3"/>
    <mergeCell ref="P3:R3"/>
    <mergeCell ref="M3:O3"/>
    <mergeCell ref="J3:L3"/>
    <mergeCell ref="G3:I3"/>
    <mergeCell ref="D2:R2"/>
  </mergeCells>
  <pageMargins left="1" right="1" top="1" bottom="1" header="0.5" footer="0.5"/>
  <pageSetup paperSize="17" scale="48" orientation="landscape" r:id="rId1"/>
  <headerFooter>
    <oddHeader>&amp;COPG Regulatory Income Taxes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1048576"/>
  <sheetViews>
    <sheetView showGridLines="0" zoomScale="70" zoomScaleNormal="70" workbookViewId="0">
      <selection activeCell="J19" sqref="J19"/>
    </sheetView>
  </sheetViews>
  <sheetFormatPr defaultColWidth="0" defaultRowHeight="15" zeroHeight="1"/>
  <cols>
    <col min="1" max="1" width="2.7109375" style="3" customWidth="1"/>
    <col min="2" max="2" width="6.42578125" style="3" bestFit="1" customWidth="1"/>
    <col min="3" max="3" width="58.7109375" style="3" customWidth="1"/>
    <col min="4" max="18" width="21.140625" style="3" customWidth="1"/>
    <col min="19" max="19" width="1.7109375" style="3" customWidth="1"/>
    <col min="20" max="20" width="1.7109375" style="4" customWidth="1"/>
    <col min="21" max="35" width="0" style="3" hidden="1" customWidth="1"/>
    <col min="36" max="16384" width="9.140625" style="3" hidden="1"/>
  </cols>
  <sheetData>
    <row r="1" spans="1:20" ht="15.75" customHeight="1" thickBot="1">
      <c r="B1" s="223" t="s">
        <v>47</v>
      </c>
      <c r="C1" s="223"/>
      <c r="D1" s="419"/>
      <c r="E1" s="260"/>
      <c r="F1" s="223"/>
      <c r="G1" s="419"/>
      <c r="H1" s="223"/>
      <c r="I1" s="227"/>
      <c r="J1" s="419"/>
      <c r="K1" s="223"/>
      <c r="L1" s="223"/>
      <c r="M1" s="419"/>
      <c r="N1" s="227"/>
      <c r="O1" s="260"/>
      <c r="P1" s="419"/>
      <c r="Q1" s="223"/>
      <c r="R1" s="223"/>
    </row>
    <row r="2" spans="1:20" ht="15.75" customHeight="1" thickBot="1">
      <c r="A2" s="5"/>
      <c r="B2" s="35"/>
      <c r="C2" s="35"/>
      <c r="D2" s="675" t="s">
        <v>20</v>
      </c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7"/>
      <c r="S2" s="5"/>
      <c r="T2" s="551"/>
    </row>
    <row r="3" spans="1:20" ht="17.25" customHeight="1">
      <c r="A3" s="5"/>
      <c r="B3" s="68"/>
      <c r="C3" s="286"/>
      <c r="D3" s="672">
        <v>2017</v>
      </c>
      <c r="E3" s="673"/>
      <c r="F3" s="674"/>
      <c r="G3" s="672">
        <v>2018</v>
      </c>
      <c r="H3" s="673"/>
      <c r="I3" s="674"/>
      <c r="J3" s="672">
        <v>2019</v>
      </c>
      <c r="K3" s="673"/>
      <c r="L3" s="674"/>
      <c r="M3" s="672">
        <v>2020</v>
      </c>
      <c r="N3" s="673"/>
      <c r="O3" s="674"/>
      <c r="P3" s="672">
        <v>2021</v>
      </c>
      <c r="Q3" s="673"/>
      <c r="R3" s="674"/>
      <c r="S3" s="5"/>
      <c r="T3" s="551"/>
    </row>
    <row r="4" spans="1:20" ht="17.25" customHeight="1">
      <c r="A4" s="5"/>
      <c r="B4" s="63" t="s">
        <v>2</v>
      </c>
      <c r="C4" s="67"/>
      <c r="D4" s="519" t="str">
        <f>'4. OEB_Adjustment_Input_Sheet'!E4</f>
        <v>OPG Proposed</v>
      </c>
      <c r="E4" s="240" t="str">
        <f>'4. OEB_Adjustment_Input_Sheet'!F4</f>
        <v>OEB</v>
      </c>
      <c r="F4" s="240" t="str">
        <f>'4. OEB_Adjustment_Input_Sheet'!G4</f>
        <v>OEB</v>
      </c>
      <c r="G4" s="519" t="str">
        <f>'4. OEB_Adjustment_Input_Sheet'!H4</f>
        <v>OPG Proposed</v>
      </c>
      <c r="H4" s="240" t="str">
        <f>'4. OEB_Adjustment_Input_Sheet'!I4</f>
        <v>OEB</v>
      </c>
      <c r="I4" s="240" t="str">
        <f>'4. OEB_Adjustment_Input_Sheet'!J4</f>
        <v>OEB</v>
      </c>
      <c r="J4" s="519" t="str">
        <f>'4. OEB_Adjustment_Input_Sheet'!K4</f>
        <v>OPG Proposed</v>
      </c>
      <c r="K4" s="240" t="str">
        <f>'4. OEB_Adjustment_Input_Sheet'!L4</f>
        <v>OEB</v>
      </c>
      <c r="L4" s="240" t="str">
        <f>'4. OEB_Adjustment_Input_Sheet'!M4</f>
        <v>OEB</v>
      </c>
      <c r="M4" s="519" t="str">
        <f>'4. OEB_Adjustment_Input_Sheet'!N4</f>
        <v>OPG Proposed</v>
      </c>
      <c r="N4" s="240" t="str">
        <f>'4. OEB_Adjustment_Input_Sheet'!O4</f>
        <v>OEB</v>
      </c>
      <c r="O4" s="240" t="str">
        <f>'4. OEB_Adjustment_Input_Sheet'!P4</f>
        <v>OEB</v>
      </c>
      <c r="P4" s="519" t="str">
        <f>'4. OEB_Adjustment_Input_Sheet'!Q4</f>
        <v>OPG Proposed</v>
      </c>
      <c r="Q4" s="240" t="str">
        <f>'4. OEB_Adjustment_Input_Sheet'!R4</f>
        <v>OEB</v>
      </c>
      <c r="R4" s="240" t="str">
        <f>'4. OEB_Adjustment_Input_Sheet'!S4</f>
        <v>OEB</v>
      </c>
      <c r="S4" s="5"/>
      <c r="T4" s="551"/>
    </row>
    <row r="5" spans="1:20" ht="17.25" customHeight="1" thickBot="1">
      <c r="A5" s="5"/>
      <c r="B5" s="37" t="s">
        <v>3</v>
      </c>
      <c r="C5" s="36" t="s">
        <v>1</v>
      </c>
      <c r="D5" s="520">
        <f>'4. OEB_Adjustment_Input_Sheet'!E5</f>
        <v>43117</v>
      </c>
      <c r="E5" s="241" t="str">
        <f>'4. OEB_Adjustment_Input_Sheet'!F5</f>
        <v>Adjustment</v>
      </c>
      <c r="F5" s="241" t="str">
        <f>'4. OEB_Adjustment_Input_Sheet'!G5</f>
        <v>Approved</v>
      </c>
      <c r="G5" s="520">
        <f>'4. OEB_Adjustment_Input_Sheet'!H5</f>
        <v>43117</v>
      </c>
      <c r="H5" s="241" t="str">
        <f>'4. OEB_Adjustment_Input_Sheet'!I5</f>
        <v>Adjustment</v>
      </c>
      <c r="I5" s="241" t="str">
        <f>'4. OEB_Adjustment_Input_Sheet'!J5</f>
        <v>Approved</v>
      </c>
      <c r="J5" s="520">
        <f>'4. OEB_Adjustment_Input_Sheet'!K5</f>
        <v>43117</v>
      </c>
      <c r="K5" s="241" t="str">
        <f>'4. OEB_Adjustment_Input_Sheet'!L5</f>
        <v>Adjustment</v>
      </c>
      <c r="L5" s="241" t="str">
        <f>'4. OEB_Adjustment_Input_Sheet'!M5</f>
        <v>Approved</v>
      </c>
      <c r="M5" s="520">
        <f>'4. OEB_Adjustment_Input_Sheet'!N5</f>
        <v>43117</v>
      </c>
      <c r="N5" s="241" t="str">
        <f>'4. OEB_Adjustment_Input_Sheet'!O5</f>
        <v>Adjustment</v>
      </c>
      <c r="O5" s="241" t="str">
        <f>'4. OEB_Adjustment_Input_Sheet'!P5</f>
        <v>Approved</v>
      </c>
      <c r="P5" s="520">
        <f>'4. OEB_Adjustment_Input_Sheet'!Q5</f>
        <v>43117</v>
      </c>
      <c r="Q5" s="241" t="str">
        <f>'4. OEB_Adjustment_Input_Sheet'!R5</f>
        <v>Adjustment</v>
      </c>
      <c r="R5" s="241" t="str">
        <f>'4. OEB_Adjustment_Input_Sheet'!S5</f>
        <v>Approved</v>
      </c>
      <c r="S5" s="5"/>
      <c r="T5" s="551"/>
    </row>
    <row r="6" spans="1:20">
      <c r="B6" s="31"/>
      <c r="C6" s="81"/>
      <c r="D6" s="279" t="s">
        <v>4</v>
      </c>
      <c r="E6" s="236" t="s">
        <v>5</v>
      </c>
      <c r="F6" s="237" t="s">
        <v>6</v>
      </c>
      <c r="G6" s="235" t="s">
        <v>7</v>
      </c>
      <c r="H6" s="236" t="s">
        <v>9</v>
      </c>
      <c r="I6" s="237" t="s">
        <v>11</v>
      </c>
      <c r="J6" s="235" t="s">
        <v>129</v>
      </c>
      <c r="K6" s="236" t="s">
        <v>130</v>
      </c>
      <c r="L6" s="237" t="s">
        <v>131</v>
      </c>
      <c r="M6" s="235" t="s">
        <v>133</v>
      </c>
      <c r="N6" s="236" t="s">
        <v>134</v>
      </c>
      <c r="O6" s="237" t="s">
        <v>215</v>
      </c>
      <c r="P6" s="235" t="s">
        <v>216</v>
      </c>
      <c r="Q6" s="236" t="s">
        <v>217</v>
      </c>
      <c r="R6" s="237" t="s">
        <v>218</v>
      </c>
    </row>
    <row r="7" spans="1:20" ht="16.5" thickBot="1">
      <c r="B7" s="40" t="s">
        <v>42</v>
      </c>
      <c r="C7" s="38"/>
      <c r="D7" s="488"/>
      <c r="E7" s="489"/>
      <c r="F7" s="490"/>
      <c r="G7" s="18"/>
      <c r="H7" s="33"/>
      <c r="I7" s="34"/>
      <c r="J7" s="18"/>
      <c r="K7" s="33"/>
      <c r="L7" s="34"/>
      <c r="M7" s="18"/>
      <c r="N7" s="33"/>
      <c r="O7" s="34"/>
      <c r="P7" s="18"/>
      <c r="Q7" s="33"/>
      <c r="R7" s="34"/>
      <c r="S7" s="22"/>
      <c r="T7" s="22"/>
    </row>
    <row r="8" spans="1:20">
      <c r="B8" s="39">
        <f>MAX(B2:B7)+1</f>
        <v>1</v>
      </c>
      <c r="C8" s="59" t="s">
        <v>220</v>
      </c>
      <c r="D8" s="192">
        <v>0.86010562715628236</v>
      </c>
      <c r="E8" s="257">
        <f>F8-D8</f>
        <v>-3.8015775020070031E-2</v>
      </c>
      <c r="F8" s="287">
        <v>0.82208985213621233</v>
      </c>
      <c r="G8" s="445">
        <v>1.0161912151751709</v>
      </c>
      <c r="H8" s="257">
        <f>I8-G8</f>
        <v>-3.4809997145796578E-2</v>
      </c>
      <c r="I8" s="287">
        <v>0.98138121802937428</v>
      </c>
      <c r="J8" s="445">
        <v>1.1156748769491565</v>
      </c>
      <c r="K8" s="257">
        <f>L8-J8</f>
        <v>-2.2894334791974114E-2</v>
      </c>
      <c r="L8" s="287">
        <v>1.0927805421571823</v>
      </c>
      <c r="M8" s="445">
        <v>1.854165283391962</v>
      </c>
      <c r="N8" s="257">
        <f>O8-M8</f>
        <v>-1.3016678776365698E-2</v>
      </c>
      <c r="O8" s="287">
        <v>1.8411486046155963</v>
      </c>
      <c r="P8" s="445">
        <v>1.8755627481704795</v>
      </c>
      <c r="Q8" s="257">
        <f>R8-P8</f>
        <v>-1.6042983766436869E-2</v>
      </c>
      <c r="R8" s="287">
        <v>1.8595197644040427</v>
      </c>
      <c r="S8" s="22"/>
      <c r="T8" s="502"/>
    </row>
    <row r="9" spans="1:20">
      <c r="B9" s="39">
        <f>MAX(B2:B8)+1</f>
        <v>2</v>
      </c>
      <c r="C9" s="41" t="s">
        <v>43</v>
      </c>
      <c r="D9" s="195">
        <f>'5. Rate_Base_&amp;_Cost_of_Capital'!D33+'5. Rate_Base_&amp;_Cost_of_Capital'!D34</f>
        <v>76.808467069311192</v>
      </c>
      <c r="E9" s="560">
        <f>F9-D9</f>
        <v>1.0040690510740973</v>
      </c>
      <c r="F9" s="288">
        <f>'5. Rate_Base_&amp;_Cost_of_Capital'!F33+'5. Rate_Base_&amp;_Cost_of_Capital'!F34</f>
        <v>77.812536120385289</v>
      </c>
      <c r="G9" s="446">
        <f>'5. Rate_Base_&amp;_Cost_of_Capital'!G33+'5. Rate_Base_&amp;_Cost_of_Capital'!G34</f>
        <v>73.61052995212097</v>
      </c>
      <c r="H9" s="630">
        <f>I9-G9</f>
        <v>2.1555647122478376</v>
      </c>
      <c r="I9" s="631">
        <f>'5. Rate_Base_&amp;_Cost_of_Capital'!I33+'5. Rate_Base_&amp;_Cost_of_Capital'!I34</f>
        <v>75.766094664368808</v>
      </c>
      <c r="J9" s="446">
        <f>'5. Rate_Base_&amp;_Cost_of_Capital'!J33+'5. Rate_Base_&amp;_Cost_of_Capital'!J34</f>
        <v>71.154213464047601</v>
      </c>
      <c r="K9" s="630">
        <f>L9-J9</f>
        <v>3.4037630617810493</v>
      </c>
      <c r="L9" s="631">
        <f>'5. Rate_Base_&amp;_Cost_of_Capital'!L33+'5. Rate_Base_&amp;_Cost_of_Capital'!L34</f>
        <v>74.55797652582865</v>
      </c>
      <c r="M9" s="446">
        <f>'5. Rate_Base_&amp;_Cost_of_Capital'!M33+'5. Rate_Base_&amp;_Cost_of_Capital'!M34</f>
        <v>163.2776727027441</v>
      </c>
      <c r="N9" s="630">
        <f>O9-M9</f>
        <v>10.475966774156177</v>
      </c>
      <c r="O9" s="631">
        <f>'5. Rate_Base_&amp;_Cost_of_Capital'!O33+'5. Rate_Base_&amp;_Cost_of_Capital'!O34</f>
        <v>173.75363947690028</v>
      </c>
      <c r="P9" s="446">
        <f>'5. Rate_Base_&amp;_Cost_of_Capital'!P33+'5. Rate_Base_&amp;_Cost_of_Capital'!P34</f>
        <v>173.65165460520194</v>
      </c>
      <c r="Q9" s="630">
        <f>R9-P9</f>
        <v>10.509468254190978</v>
      </c>
      <c r="R9" s="631">
        <f>'5. Rate_Base_&amp;_Cost_of_Capital'!R33+'5. Rate_Base_&amp;_Cost_of_Capital'!R34</f>
        <v>184.16112285939292</v>
      </c>
      <c r="S9" s="22"/>
      <c r="T9" s="502"/>
    </row>
    <row r="10" spans="1:20">
      <c r="B10" s="39">
        <f>MAX(B2:B9)+1</f>
        <v>3</v>
      </c>
      <c r="C10" s="41" t="s">
        <v>44</v>
      </c>
      <c r="D10" s="195">
        <f>'5. Rate_Base_&amp;_Cost_of_Capital'!D31</f>
        <v>133.53646903080596</v>
      </c>
      <c r="E10" s="630">
        <f>F10-D10</f>
        <v>-18.377816134100556</v>
      </c>
      <c r="F10" s="631">
        <f>'5. Rate_Base_&amp;_Cost_of_Capital'!F31</f>
        <v>115.15865289670541</v>
      </c>
      <c r="G10" s="446">
        <f>'5. Rate_Base_&amp;_Cost_of_Capital'!G31</f>
        <v>135.95958982702291</v>
      </c>
      <c r="H10" s="630">
        <f>I10-G10</f>
        <v>-16.83817098088646</v>
      </c>
      <c r="I10" s="631">
        <f>'5. Rate_Base_&amp;_Cost_of_Capital'!I31</f>
        <v>119.12141884613645</v>
      </c>
      <c r="J10" s="446">
        <f>'5. Rate_Base_&amp;_Cost_of_Capital'!J31</f>
        <v>133.66089544269573</v>
      </c>
      <c r="K10" s="630">
        <f>L10-J10</f>
        <v>-14.446937690998524</v>
      </c>
      <c r="L10" s="631">
        <f>'5. Rate_Base_&amp;_Cost_of_Capital'!L31</f>
        <v>119.21395775169721</v>
      </c>
      <c r="M10" s="446">
        <f>'5. Rate_Base_&amp;_Cost_of_Capital'!M31</f>
        <v>308.10958913388578</v>
      </c>
      <c r="N10" s="630">
        <f>O10-M10</f>
        <v>-28.988246326264402</v>
      </c>
      <c r="O10" s="631">
        <f>'5. Rate_Base_&amp;_Cost_of_Capital'!O31</f>
        <v>279.12134280762137</v>
      </c>
      <c r="P10" s="446">
        <f>'5. Rate_Base_&amp;_Cost_of_Capital'!P31</f>
        <v>328.57582427363371</v>
      </c>
      <c r="Q10" s="630">
        <f>R10-P10</f>
        <v>-31.925832341776413</v>
      </c>
      <c r="R10" s="631">
        <f>'5. Rate_Base_&amp;_Cost_of_Capital'!R31</f>
        <v>296.6499919318573</v>
      </c>
      <c r="S10" s="22"/>
      <c r="T10" s="502"/>
    </row>
    <row r="11" spans="1:20">
      <c r="B11" s="39">
        <f>MAX(B2:B10)+1</f>
        <v>4</v>
      </c>
      <c r="C11" s="41" t="s">
        <v>56</v>
      </c>
      <c r="D11" s="195">
        <f>'5. Rate_Base_&amp;_Cost_of_Capital'!D29</f>
        <v>25.936805977381514</v>
      </c>
      <c r="E11" s="560">
        <f>F11-D11</f>
        <v>-0.93413902595853315</v>
      </c>
      <c r="F11" s="288">
        <f>'5. Rate_Base_&amp;_Cost_of_Capital'!F29</f>
        <v>25.002666951422981</v>
      </c>
      <c r="G11" s="446">
        <f>'5. Rate_Base_&amp;_Cost_of_Capital'!G29</f>
        <v>22.111851877381515</v>
      </c>
      <c r="H11" s="560">
        <f>I11-G11</f>
        <v>-0.77920917643353249</v>
      </c>
      <c r="I11" s="288">
        <f>'5. Rate_Base_&amp;_Cost_of_Capital'!I29</f>
        <v>21.332642700947982</v>
      </c>
      <c r="J11" s="446">
        <f>'5. Rate_Base_&amp;_Cost_of_Capital'!J29</f>
        <v>18.286897777381515</v>
      </c>
      <c r="K11" s="560">
        <f>L11-J11</f>
        <v>-0.62427932690853183</v>
      </c>
      <c r="L11" s="288">
        <f>'5. Rate_Base_&amp;_Cost_of_Capital'!L29</f>
        <v>17.662618450472984</v>
      </c>
      <c r="M11" s="446">
        <f>'5. Rate_Base_&amp;_Cost_of_Capital'!M29</f>
        <v>14.461943677381514</v>
      </c>
      <c r="N11" s="560">
        <f>O11-M11</f>
        <v>-0.46934947738353117</v>
      </c>
      <c r="O11" s="288">
        <f>'5. Rate_Base_&amp;_Cost_of_Capital'!O29</f>
        <v>13.992594199997983</v>
      </c>
      <c r="P11" s="446">
        <f>'5. Rate_Base_&amp;_Cost_of_Capital'!P29</f>
        <v>12.353513452381515</v>
      </c>
      <c r="Q11" s="560">
        <f>R11-P11</f>
        <v>-2.3121344994255146</v>
      </c>
      <c r="R11" s="288">
        <f>'5. Rate_Base_&amp;_Cost_of_Capital'!R29</f>
        <v>10.041378952956</v>
      </c>
      <c r="S11" s="22"/>
      <c r="T11" s="502"/>
    </row>
    <row r="12" spans="1:20" ht="16.5" thickBot="1">
      <c r="B12" s="39">
        <f>MAX(B2:B11)+1</f>
        <v>5</v>
      </c>
      <c r="C12" s="38" t="s">
        <v>0</v>
      </c>
      <c r="D12" s="206">
        <f>SUM(D8:D11)</f>
        <v>237.14184770465496</v>
      </c>
      <c r="E12" s="632">
        <f>F12-D12</f>
        <v>-18.345901884005059</v>
      </c>
      <c r="F12" s="633">
        <f>SUM(F8:F11)</f>
        <v>218.79594582064991</v>
      </c>
      <c r="G12" s="447">
        <f>SUM(G8:G11)</f>
        <v>232.69816287170056</v>
      </c>
      <c r="H12" s="632">
        <f>I12-G12</f>
        <v>-15.496625442217947</v>
      </c>
      <c r="I12" s="633">
        <f>SUM(I8:I11)</f>
        <v>217.20153742948261</v>
      </c>
      <c r="J12" s="447">
        <f>SUM(J8:J11)</f>
        <v>224.21768156107402</v>
      </c>
      <c r="K12" s="632">
        <f>L12-J12</f>
        <v>-11.690348290917967</v>
      </c>
      <c r="L12" s="633">
        <f>SUM(L8:L11)</f>
        <v>212.52733327015605</v>
      </c>
      <c r="M12" s="447">
        <f>SUM(M8:M11)</f>
        <v>487.70337079740335</v>
      </c>
      <c r="N12" s="632">
        <f>O12-M12</f>
        <v>-18.994645708268081</v>
      </c>
      <c r="O12" s="633">
        <f>SUM(O8:O11)</f>
        <v>468.70872508913527</v>
      </c>
      <c r="P12" s="447">
        <f>SUM(P8:P11)</f>
        <v>516.45655507938761</v>
      </c>
      <c r="Q12" s="632">
        <f>R12-P12</f>
        <v>-23.744541570777358</v>
      </c>
      <c r="R12" s="633">
        <f>SUM(R8:R11)</f>
        <v>492.71201350861026</v>
      </c>
      <c r="S12" s="22"/>
      <c r="T12" s="502"/>
    </row>
    <row r="13" spans="1:20" ht="15.75">
      <c r="B13" s="39"/>
      <c r="C13" s="38"/>
      <c r="D13" s="211"/>
      <c r="E13" s="209"/>
      <c r="F13" s="34"/>
      <c r="G13" s="209"/>
      <c r="H13" s="209"/>
      <c r="I13" s="34"/>
      <c r="J13" s="209"/>
      <c r="K13" s="209"/>
      <c r="L13" s="34"/>
      <c r="M13" s="209"/>
      <c r="N13" s="209"/>
      <c r="O13" s="34"/>
      <c r="P13" s="209"/>
      <c r="Q13" s="209"/>
      <c r="R13" s="34"/>
      <c r="S13" s="22"/>
      <c r="T13" s="502"/>
    </row>
    <row r="14" spans="1:20" ht="16.5" thickBot="1">
      <c r="B14" s="42" t="s">
        <v>40</v>
      </c>
      <c r="C14" s="38"/>
      <c r="D14" s="211"/>
      <c r="E14" s="209"/>
      <c r="F14" s="34"/>
      <c r="G14" s="209"/>
      <c r="H14" s="209"/>
      <c r="I14" s="34"/>
      <c r="J14" s="209"/>
      <c r="K14" s="209"/>
      <c r="L14" s="34"/>
      <c r="M14" s="209"/>
      <c r="N14" s="209"/>
      <c r="O14" s="34"/>
      <c r="P14" s="209"/>
      <c r="Q14" s="209"/>
      <c r="R14" s="34"/>
      <c r="S14" s="22"/>
      <c r="T14" s="502"/>
    </row>
    <row r="15" spans="1:20">
      <c r="B15" s="39">
        <f>MAX(B2:B14)+1</f>
        <v>6</v>
      </c>
      <c r="C15" s="41" t="s">
        <v>28</v>
      </c>
      <c r="D15" s="192">
        <f>'4. OEB_Adjustment_Input_Sheet'!E40</f>
        <v>2343.8752724262795</v>
      </c>
      <c r="E15" s="257">
        <f>F15-D15</f>
        <v>-101.64462000000003</v>
      </c>
      <c r="F15" s="287">
        <f>'4. OEB_Adjustment_Input_Sheet'!G40</f>
        <v>2242.2306524262794</v>
      </c>
      <c r="G15" s="445">
        <f>'4. OEB_Adjustment_Input_Sheet'!H40</f>
        <v>2349.3468077006523</v>
      </c>
      <c r="H15" s="257">
        <f>I15-G15</f>
        <v>-101.35847000000012</v>
      </c>
      <c r="I15" s="287">
        <f>'4. OEB_Adjustment_Input_Sheet'!J40</f>
        <v>2247.9883377006522</v>
      </c>
      <c r="J15" s="445">
        <f>'4. OEB_Adjustment_Input_Sheet'!K40</f>
        <v>2423.1143324128452</v>
      </c>
      <c r="K15" s="257">
        <f>L15-J15</f>
        <v>-117.74334999999974</v>
      </c>
      <c r="L15" s="287">
        <f>'4. OEB_Adjustment_Input_Sheet'!M40</f>
        <v>2305.3709824128455</v>
      </c>
      <c r="M15" s="445">
        <f>'4. OEB_Adjustment_Input_Sheet'!N40</f>
        <v>2466.9734738170091</v>
      </c>
      <c r="N15" s="257">
        <f>O15-M15</f>
        <v>-112.81955000000016</v>
      </c>
      <c r="O15" s="287">
        <f>'4. OEB_Adjustment_Input_Sheet'!P40</f>
        <v>2354.1539238170089</v>
      </c>
      <c r="P15" s="445">
        <f>'4. OEB_Adjustment_Input_Sheet'!Q40</f>
        <v>2347.5761203579495</v>
      </c>
      <c r="Q15" s="257">
        <f>R15-P15</f>
        <v>-112.92749999999978</v>
      </c>
      <c r="R15" s="287">
        <f>'4. OEB_Adjustment_Input_Sheet'!S40</f>
        <v>2234.6486203579498</v>
      </c>
      <c r="S15" s="22"/>
      <c r="T15" s="502"/>
    </row>
    <row r="16" spans="1:20">
      <c r="B16" s="39">
        <f>MAX(B2:B15)+1</f>
        <v>7</v>
      </c>
      <c r="C16" s="59" t="s">
        <v>66</v>
      </c>
      <c r="D16" s="195">
        <f>'4. OEB_Adjustment_Input_Sheet'!E41</f>
        <v>214.91701141259023</v>
      </c>
      <c r="E16" s="560">
        <f>F16-D16</f>
        <v>-9.7654705091794938</v>
      </c>
      <c r="F16" s="288">
        <f>'4. OEB_Adjustment_Input_Sheet'!G41</f>
        <v>205.15154090341073</v>
      </c>
      <c r="G16" s="446">
        <f>'4. OEB_Adjustment_Input_Sheet'!H41</f>
        <v>216.82017966372621</v>
      </c>
      <c r="H16" s="560">
        <f>I16-G16</f>
        <v>-9.8587285917587906</v>
      </c>
      <c r="I16" s="288">
        <f>'4. OEB_Adjustment_Input_Sheet'!J41</f>
        <v>206.96145107196742</v>
      </c>
      <c r="J16" s="446">
        <f>'4. OEB_Adjustment_Input_Sheet'!K41</f>
        <v>229.06459164674251</v>
      </c>
      <c r="K16" s="560">
        <f>L16-J16</f>
        <v>-12.003483612343132</v>
      </c>
      <c r="L16" s="288">
        <f>'4. OEB_Adjustment_Input_Sheet'!M41</f>
        <v>217.06110803439938</v>
      </c>
      <c r="M16" s="446">
        <f>'4. OEB_Adjustment_Input_Sheet'!N41</f>
        <v>221.11342915598996</v>
      </c>
      <c r="N16" s="560">
        <f>O16-M16</f>
        <v>-9.2245949031055545</v>
      </c>
      <c r="O16" s="288">
        <f>'4. OEB_Adjustment_Input_Sheet'!P41</f>
        <v>211.88883425288441</v>
      </c>
      <c r="P16" s="446">
        <f>'4. OEB_Adjustment_Input_Sheet'!Q41</f>
        <v>205.87315936643319</v>
      </c>
      <c r="Q16" s="560">
        <f>R16-P16</f>
        <v>-9.0648110172794247</v>
      </c>
      <c r="R16" s="288">
        <f>'4. OEB_Adjustment_Input_Sheet'!S41</f>
        <v>196.80834834915376</v>
      </c>
      <c r="S16" s="22"/>
      <c r="T16" s="502"/>
    </row>
    <row r="17" spans="2:20">
      <c r="B17" s="39">
        <f>MAX(B2:B16)+1</f>
        <v>8</v>
      </c>
      <c r="C17" s="59" t="s">
        <v>54</v>
      </c>
      <c r="D17" s="195">
        <f>'4. OEB_Adjustment_Input_Sheet'!E42</f>
        <v>366.99592904251261</v>
      </c>
      <c r="E17" s="630">
        <f>F17-D17</f>
        <v>-26.566152900312659</v>
      </c>
      <c r="F17" s="631">
        <f>'4. OEB_Adjustment_Input_Sheet'!G42</f>
        <v>340.42977614219996</v>
      </c>
      <c r="G17" s="446">
        <f>'4. OEB_Adjustment_Input_Sheet'!H42</f>
        <v>395.04653122487565</v>
      </c>
      <c r="H17" s="630">
        <f>I17-G17</f>
        <v>-10.086671867255575</v>
      </c>
      <c r="I17" s="631">
        <f>'4. OEB_Adjustment_Input_Sheet'!J42</f>
        <v>384.95985935762008</v>
      </c>
      <c r="J17" s="446">
        <f>'4. OEB_Adjustment_Input_Sheet'!K42</f>
        <v>400.28251931231574</v>
      </c>
      <c r="K17" s="630">
        <f>L17-J17</f>
        <v>3.4022536802608556</v>
      </c>
      <c r="L17" s="631">
        <f>'4. OEB_Adjustment_Input_Sheet'!M42</f>
        <v>403.6847729925766</v>
      </c>
      <c r="M17" s="446">
        <f>'4. OEB_Adjustment_Input_Sheet'!N42</f>
        <v>541.18484236355403</v>
      </c>
      <c r="N17" s="630">
        <f>O17-M17</f>
        <v>33.951562286890521</v>
      </c>
      <c r="O17" s="631">
        <f>'4. OEB_Adjustment_Input_Sheet'!P42</f>
        <v>575.13640465044455</v>
      </c>
      <c r="P17" s="446">
        <f>'4. OEB_Adjustment_Input_Sheet'!Q42</f>
        <v>316.66035720863323</v>
      </c>
      <c r="Q17" s="630">
        <f>R17-P17</f>
        <v>-30.657410086245818</v>
      </c>
      <c r="R17" s="631">
        <f>'4. OEB_Adjustment_Input_Sheet'!S42</f>
        <v>286.00294712238741</v>
      </c>
      <c r="S17" s="22"/>
      <c r="T17" s="502"/>
    </row>
    <row r="18" spans="2:20">
      <c r="B18" s="39">
        <f>MAX(B2:B17)+1</f>
        <v>9</v>
      </c>
      <c r="C18" s="41" t="s">
        <v>29</v>
      </c>
      <c r="D18" s="195">
        <f>'4. OEB_Adjustment_Input_Sheet'!E43</f>
        <v>14.6</v>
      </c>
      <c r="E18" s="560">
        <f>F18-D18</f>
        <v>0</v>
      </c>
      <c r="F18" s="410">
        <f>'4. OEB_Adjustment_Input_Sheet'!G43</f>
        <v>14.6</v>
      </c>
      <c r="G18" s="446">
        <f>'4. OEB_Adjustment_Input_Sheet'!H43</f>
        <v>14.9</v>
      </c>
      <c r="H18" s="560">
        <f>I18-G18</f>
        <v>0</v>
      </c>
      <c r="I18" s="410">
        <f>'4. OEB_Adjustment_Input_Sheet'!J43</f>
        <v>14.9</v>
      </c>
      <c r="J18" s="446">
        <f>'4. OEB_Adjustment_Input_Sheet'!K43</f>
        <v>15.3</v>
      </c>
      <c r="K18" s="560">
        <f>L18-J18</f>
        <v>0</v>
      </c>
      <c r="L18" s="410">
        <f>'4. OEB_Adjustment_Input_Sheet'!M43</f>
        <v>15.3</v>
      </c>
      <c r="M18" s="446">
        <f>'4. OEB_Adjustment_Input_Sheet'!N43</f>
        <v>15.7</v>
      </c>
      <c r="N18" s="560">
        <f>O18-M18</f>
        <v>0</v>
      </c>
      <c r="O18" s="410">
        <f>'4. OEB_Adjustment_Input_Sheet'!P43</f>
        <v>15.7</v>
      </c>
      <c r="P18" s="446">
        <f>'4. OEB_Adjustment_Input_Sheet'!Q43</f>
        <v>17</v>
      </c>
      <c r="Q18" s="560">
        <f>R18-P18</f>
        <v>0</v>
      </c>
      <c r="R18" s="410">
        <f>'4. OEB_Adjustment_Input_Sheet'!S43</f>
        <v>17</v>
      </c>
      <c r="S18" s="22"/>
      <c r="T18" s="502"/>
    </row>
    <row r="19" spans="2:20" ht="16.5" thickBot="1">
      <c r="B19" s="39">
        <f>MAX(B2:B18)+1</f>
        <v>10</v>
      </c>
      <c r="C19" s="38" t="s">
        <v>0</v>
      </c>
      <c r="D19" s="206">
        <f>SUM(D15:D18)</f>
        <v>2940.3882128813821</v>
      </c>
      <c r="E19" s="632">
        <f>F19-D19</f>
        <v>-137.97624340949187</v>
      </c>
      <c r="F19" s="633">
        <f>SUM(F15:F18)</f>
        <v>2802.4119694718902</v>
      </c>
      <c r="G19" s="447">
        <f>SUM(G15:G18)</f>
        <v>2976.1135185892545</v>
      </c>
      <c r="H19" s="632">
        <f>I19-G19</f>
        <v>-121.30387045901443</v>
      </c>
      <c r="I19" s="633">
        <f>SUM(I15:I18)</f>
        <v>2854.80964813024</v>
      </c>
      <c r="J19" s="447">
        <f>SUM(J15:J18)</f>
        <v>3067.7614433719036</v>
      </c>
      <c r="K19" s="632">
        <f>L19-J19</f>
        <v>-126.34457993208207</v>
      </c>
      <c r="L19" s="633">
        <f>SUM(L15:L18)</f>
        <v>2941.4168634398216</v>
      </c>
      <c r="M19" s="447">
        <f>SUM(M15:M18)</f>
        <v>3244.9717453365529</v>
      </c>
      <c r="N19" s="632">
        <f>O19-M19</f>
        <v>-88.092582616215168</v>
      </c>
      <c r="O19" s="633">
        <f>SUM(O15:O18)</f>
        <v>3156.8791627203377</v>
      </c>
      <c r="P19" s="447">
        <f>SUM(P15:P18)</f>
        <v>2887.1096369330162</v>
      </c>
      <c r="Q19" s="632">
        <f>R19-P19</f>
        <v>-152.64972110352528</v>
      </c>
      <c r="R19" s="633">
        <f>SUM(R15:R18)</f>
        <v>2734.4599158294909</v>
      </c>
      <c r="S19" s="22"/>
      <c r="T19" s="502"/>
    </row>
    <row r="20" spans="2:20" ht="15.75">
      <c r="B20" s="39"/>
      <c r="C20" s="38"/>
      <c r="D20" s="211"/>
      <c r="E20" s="209"/>
      <c r="F20" s="34"/>
      <c r="G20" s="209"/>
      <c r="H20" s="209"/>
      <c r="I20" s="34"/>
      <c r="J20" s="209"/>
      <c r="K20" s="209"/>
      <c r="L20" s="34"/>
      <c r="M20" s="209"/>
      <c r="N20" s="209"/>
      <c r="O20" s="34"/>
      <c r="P20" s="209"/>
      <c r="Q20" s="209"/>
      <c r="R20" s="34"/>
      <c r="S20" s="22"/>
      <c r="T20" s="502"/>
    </row>
    <row r="21" spans="2:20" ht="16.5" thickBot="1">
      <c r="B21" s="42" t="s">
        <v>46</v>
      </c>
      <c r="C21" s="38"/>
      <c r="D21" s="211"/>
      <c r="E21" s="209"/>
      <c r="F21" s="34"/>
      <c r="G21" s="209"/>
      <c r="H21" s="209"/>
      <c r="I21" s="34"/>
      <c r="J21" s="209"/>
      <c r="K21" s="209"/>
      <c r="L21" s="34"/>
      <c r="M21" s="209"/>
      <c r="N21" s="209"/>
      <c r="O21" s="34"/>
      <c r="P21" s="209"/>
      <c r="Q21" s="209"/>
      <c r="R21" s="34"/>
      <c r="S21" s="22"/>
      <c r="T21" s="502"/>
    </row>
    <row r="22" spans="2:20">
      <c r="B22" s="39">
        <f>MAX(B2:B21)+1</f>
        <v>11</v>
      </c>
      <c r="C22" s="41" t="s">
        <v>45</v>
      </c>
      <c r="D22" s="192">
        <f>'4. OEB_Adjustment_Input_Sheet'!E47</f>
        <v>-16.860555668620094</v>
      </c>
      <c r="E22" s="257">
        <f>F22-D22</f>
        <v>11.608432024702289</v>
      </c>
      <c r="F22" s="287">
        <f>'4. OEB_Adjustment_Input_Sheet'!G47</f>
        <v>-5.2521236439178054</v>
      </c>
      <c r="G22" s="445">
        <f>'4. OEB_Adjustment_Input_Sheet'!H47</f>
        <v>-17.115423046239698</v>
      </c>
      <c r="H22" s="257">
        <f>I22-G22</f>
        <v>9.8634460405649804</v>
      </c>
      <c r="I22" s="287">
        <f>'4. OEB_Adjustment_Input_Sheet'!J47</f>
        <v>-7.2519770056747177</v>
      </c>
      <c r="J22" s="445">
        <f>'4. OEB_Adjustment_Input_Sheet'!K47</f>
        <v>-27.442581295211397</v>
      </c>
      <c r="K22" s="257">
        <f>L22-J22</f>
        <v>6.8457572491662688</v>
      </c>
      <c r="L22" s="287">
        <f>'4. OEB_Adjustment_Input_Sheet'!M47</f>
        <v>-20.596824046045128</v>
      </c>
      <c r="M22" s="445">
        <f>'4. OEB_Adjustment_Input_Sheet'!N47</f>
        <v>-23.781927180458268</v>
      </c>
      <c r="N22" s="257">
        <f>O22-M22</f>
        <v>3.7337941986301253</v>
      </c>
      <c r="O22" s="287">
        <f>'4. OEB_Adjustment_Input_Sheet'!P47</f>
        <v>-20.048132981828143</v>
      </c>
      <c r="P22" s="445">
        <f>'4. OEB_Adjustment_Input_Sheet'!Q47</f>
        <v>-38.065579030946424</v>
      </c>
      <c r="Q22" s="257">
        <f>R22-P22</f>
        <v>-2.2790651203330015</v>
      </c>
      <c r="R22" s="287">
        <f>'4. OEB_Adjustment_Input_Sheet'!S47</f>
        <v>-40.344644151279425</v>
      </c>
      <c r="S22" s="22"/>
      <c r="T22" s="502"/>
    </row>
    <row r="23" spans="2:20">
      <c r="B23" s="39">
        <f>MAX(B2:B22)+1</f>
        <v>12</v>
      </c>
      <c r="C23" s="41" t="s">
        <v>31</v>
      </c>
      <c r="D23" s="453">
        <f>'4. OEB_Adjustment_Input_Sheet'!E48</f>
        <v>37.780812344720005</v>
      </c>
      <c r="E23" s="562">
        <f>F23-D23</f>
        <v>0</v>
      </c>
      <c r="F23" s="410">
        <f>'4. OEB_Adjustment_Input_Sheet'!G48</f>
        <v>37.780812344720005</v>
      </c>
      <c r="G23" s="491">
        <f>'4. OEB_Adjustment_Input_Sheet'!H48</f>
        <v>23.267980991614401</v>
      </c>
      <c r="H23" s="562">
        <f>I23-G23</f>
        <v>0</v>
      </c>
      <c r="I23" s="410">
        <f>'4. OEB_Adjustment_Input_Sheet'!J48</f>
        <v>23.267980991614401</v>
      </c>
      <c r="J23" s="491">
        <f>'4. OEB_Adjustment_Input_Sheet'!K48</f>
        <v>24.215071987446688</v>
      </c>
      <c r="K23" s="562">
        <f>L23-J23</f>
        <v>0</v>
      </c>
      <c r="L23" s="410">
        <f>'4. OEB_Adjustment_Input_Sheet'!M48</f>
        <v>24.215071987446688</v>
      </c>
      <c r="M23" s="491">
        <f>'4. OEB_Adjustment_Input_Sheet'!N48</f>
        <v>23.752773427195621</v>
      </c>
      <c r="N23" s="562">
        <f>O23-M23</f>
        <v>0</v>
      </c>
      <c r="O23" s="410">
        <f>'4. OEB_Adjustment_Input_Sheet'!P48</f>
        <v>23.752773427195621</v>
      </c>
      <c r="P23" s="491">
        <f>'4. OEB_Adjustment_Input_Sheet'!Q48</f>
        <v>24.621228895739531</v>
      </c>
      <c r="Q23" s="562">
        <f>R23-P23</f>
        <v>0</v>
      </c>
      <c r="R23" s="410">
        <f>'4. OEB_Adjustment_Input_Sheet'!S48</f>
        <v>24.621228895739531</v>
      </c>
      <c r="S23" s="22"/>
      <c r="T23" s="502"/>
    </row>
    <row r="24" spans="2:20" ht="16.5" thickBot="1">
      <c r="B24" s="39">
        <f>MAX(B2:B23)+1</f>
        <v>13</v>
      </c>
      <c r="C24" s="38" t="s">
        <v>0</v>
      </c>
      <c r="D24" s="206">
        <f t="shared" ref="D24" si="0">SUM(D22:D23)</f>
        <v>20.92025667609991</v>
      </c>
      <c r="E24" s="561">
        <f>F24-D24</f>
        <v>11.608432024702289</v>
      </c>
      <c r="F24" s="289">
        <f t="shared" ref="F24" si="1">SUM(F22:F23)</f>
        <v>32.528688700802199</v>
      </c>
      <c r="G24" s="447">
        <f>SUM(G22:G23)</f>
        <v>6.1525579453747028</v>
      </c>
      <c r="H24" s="561">
        <f>I24-G24</f>
        <v>9.8634460405649804</v>
      </c>
      <c r="I24" s="289">
        <f t="shared" ref="I24" si="2">SUM(I22:I23)</f>
        <v>16.016003985939683</v>
      </c>
      <c r="J24" s="447">
        <f>SUM(J22:J23)</f>
        <v>-3.2275093077647092</v>
      </c>
      <c r="K24" s="561">
        <f>L24-J24</f>
        <v>6.8457572491662688</v>
      </c>
      <c r="L24" s="289">
        <f t="shared" ref="L24" si="3">SUM(L22:L23)</f>
        <v>3.6182479414015596</v>
      </c>
      <c r="M24" s="447">
        <f>SUM(M22:M23)</f>
        <v>-2.9153753262647797E-2</v>
      </c>
      <c r="N24" s="561">
        <f>O24-M24</f>
        <v>3.7337941986301253</v>
      </c>
      <c r="O24" s="289">
        <f t="shared" ref="O24" si="4">SUM(O22:O23)</f>
        <v>3.7046404453674775</v>
      </c>
      <c r="P24" s="447">
        <f>SUM(P22:P23)</f>
        <v>-13.444350135206893</v>
      </c>
      <c r="Q24" s="561">
        <f>R24-P24</f>
        <v>-2.2790651203330015</v>
      </c>
      <c r="R24" s="289">
        <f t="shared" ref="R24" si="5">SUM(R22:R23)</f>
        <v>-15.723415255539894</v>
      </c>
      <c r="S24" s="22"/>
      <c r="T24" s="502"/>
    </row>
    <row r="25" spans="2:20" ht="16.5" thickBot="1">
      <c r="B25" s="39"/>
      <c r="C25" s="38"/>
      <c r="D25" s="211"/>
      <c r="E25" s="209"/>
      <c r="F25" s="34"/>
      <c r="G25" s="209"/>
      <c r="H25" s="209"/>
      <c r="I25" s="34"/>
      <c r="J25" s="209"/>
      <c r="K25" s="209"/>
      <c r="L25" s="34"/>
      <c r="M25" s="209"/>
      <c r="N25" s="209"/>
      <c r="O25" s="34"/>
      <c r="P25" s="209"/>
      <c r="Q25" s="209"/>
      <c r="R25" s="34"/>
      <c r="S25" s="22"/>
      <c r="T25" s="502"/>
    </row>
    <row r="26" spans="2:20" ht="16.5" thickBot="1">
      <c r="B26" s="39">
        <f>MAX(B2:B25)+1</f>
        <v>14</v>
      </c>
      <c r="C26" s="111" t="s">
        <v>88</v>
      </c>
      <c r="D26" s="204">
        <v>-7.2501515322609045</v>
      </c>
      <c r="E26" s="213">
        <f>F26-D26</f>
        <v>-11.152348467739113</v>
      </c>
      <c r="F26" s="290">
        <f>'6. Taxes'!F23</f>
        <v>-18.402500000000018</v>
      </c>
      <c r="G26" s="452">
        <v>-18.40000000000002</v>
      </c>
      <c r="H26" s="213">
        <f>I26-G26</f>
        <v>0</v>
      </c>
      <c r="I26" s="290">
        <f>'6. Taxes'!I23</f>
        <v>-18.399999999999999</v>
      </c>
      <c r="J26" s="452">
        <v>-18.40000000000002</v>
      </c>
      <c r="K26" s="213">
        <f>L26-J26</f>
        <v>0</v>
      </c>
      <c r="L26" s="290">
        <f>'6. Taxes'!L23</f>
        <v>-18.399999999999999</v>
      </c>
      <c r="M26" s="452">
        <v>59.173880620550598</v>
      </c>
      <c r="N26" s="213">
        <f>O26-M26</f>
        <v>-77.586380620550557</v>
      </c>
      <c r="O26" s="290">
        <f>'6. Taxes'!O23</f>
        <v>-18.412499999999952</v>
      </c>
      <c r="P26" s="452">
        <v>-4.9985258931137295</v>
      </c>
      <c r="Q26" s="213">
        <f>R26-P26</f>
        <v>-13.42397410688627</v>
      </c>
      <c r="R26" s="290">
        <f>'6. Taxes'!R23</f>
        <v>-18.422499999999999</v>
      </c>
      <c r="S26" s="256"/>
      <c r="T26" s="502"/>
    </row>
    <row r="27" spans="2:20" ht="16.5" thickBot="1">
      <c r="B27" s="39"/>
      <c r="C27" s="38"/>
      <c r="D27" s="211"/>
      <c r="E27" s="209"/>
      <c r="F27" s="34"/>
      <c r="G27" s="209"/>
      <c r="H27" s="209"/>
      <c r="I27" s="34"/>
      <c r="J27" s="209"/>
      <c r="K27" s="209"/>
      <c r="L27" s="34"/>
      <c r="M27" s="209"/>
      <c r="N27" s="209"/>
      <c r="O27" s="34"/>
      <c r="P27" s="209"/>
      <c r="Q27" s="209"/>
      <c r="R27" s="34"/>
      <c r="S27" s="22"/>
      <c r="T27" s="502"/>
    </row>
    <row r="28" spans="2:20" ht="16.5" customHeight="1">
      <c r="B28" s="39">
        <f>MAX(B2:B27)+1</f>
        <v>15</v>
      </c>
      <c r="C28" s="537" t="s">
        <v>228</v>
      </c>
      <c r="D28" s="538">
        <f>D12+D19-D24+D26</f>
        <v>3149.359652377676</v>
      </c>
      <c r="E28" s="634">
        <f>F28-D28</f>
        <v>-179.08292578593819</v>
      </c>
      <c r="F28" s="635">
        <f>F12+F19-F24+F26</f>
        <v>2970.2767265917378</v>
      </c>
      <c r="G28" s="538">
        <f>G12+G19-G24+G26</f>
        <v>3184.2591235155801</v>
      </c>
      <c r="H28" s="634">
        <f>I28-G28</f>
        <v>-146.66394194179748</v>
      </c>
      <c r="I28" s="635">
        <f>I12+I19-I24+I26</f>
        <v>3037.5951815737826</v>
      </c>
      <c r="J28" s="538">
        <f>J12+J19-J24+J26</f>
        <v>3276.8066342407424</v>
      </c>
      <c r="K28" s="634">
        <f>L28-J28</f>
        <v>-144.88068547216653</v>
      </c>
      <c r="L28" s="635">
        <f>L12+L19-L24+L26</f>
        <v>3131.9259487685758</v>
      </c>
      <c r="M28" s="538">
        <f>M12+M19-M24+M26</f>
        <v>3791.8781505077695</v>
      </c>
      <c r="N28" s="634">
        <f>O28-M28</f>
        <v>-188.40740314366394</v>
      </c>
      <c r="O28" s="635">
        <f>O12+O19-O24+O26</f>
        <v>3603.4707473641056</v>
      </c>
      <c r="P28" s="538">
        <f>P12+P19-P24+P26</f>
        <v>3412.0120162544972</v>
      </c>
      <c r="Q28" s="634">
        <f>R28-P28</f>
        <v>-187.53917166085648</v>
      </c>
      <c r="R28" s="635">
        <f>R12+R19-R24+R26</f>
        <v>3224.4728445936407</v>
      </c>
      <c r="S28" s="22"/>
      <c r="T28" s="502"/>
    </row>
    <row r="29" spans="2:20" ht="16.5" customHeight="1">
      <c r="B29" s="39">
        <f>MAX(B3:B28)+1</f>
        <v>16</v>
      </c>
      <c r="C29" s="537" t="s">
        <v>229</v>
      </c>
      <c r="D29" s="540">
        <v>0</v>
      </c>
      <c r="E29" s="560">
        <f t="shared" ref="E29:E30" si="6">F29-D29</f>
        <v>0</v>
      </c>
      <c r="F29" s="196">
        <v>0</v>
      </c>
      <c r="G29" s="540">
        <v>5.0013570675453387</v>
      </c>
      <c r="H29" s="560">
        <f t="shared" ref="H29:H30" si="7">I29-G29</f>
        <v>7.2551973762829878</v>
      </c>
      <c r="I29" s="560">
        <v>12.256554443828326</v>
      </c>
      <c r="J29" s="540">
        <v>10.138927282024394</v>
      </c>
      <c r="K29" s="630">
        <f t="shared" ref="K29:K30" si="8">L29-J29</f>
        <v>14.634254295578454</v>
      </c>
      <c r="L29" s="630">
        <v>24.773181577602848</v>
      </c>
      <c r="M29" s="540">
        <v>15.32224133795842</v>
      </c>
      <c r="N29" s="630">
        <f t="shared" ref="N29:N30" si="9">O29-M29</f>
        <v>22.392665662323548</v>
      </c>
      <c r="O29" s="630">
        <v>37.714907000281968</v>
      </c>
      <c r="P29" s="540">
        <v>20.572174932329492</v>
      </c>
      <c r="Q29" s="630">
        <f t="shared" ref="Q29:Q30" si="10">R29-P29</f>
        <v>29.919455401807607</v>
      </c>
      <c r="R29" s="631">
        <v>50.491630334137099</v>
      </c>
      <c r="S29" s="22"/>
      <c r="T29" s="502"/>
    </row>
    <row r="30" spans="2:20" ht="16.5" customHeight="1" thickBot="1">
      <c r="B30" s="100">
        <f>MAX(B4:B29)+1</f>
        <v>17</v>
      </c>
      <c r="C30" s="101" t="s">
        <v>230</v>
      </c>
      <c r="D30" s="541">
        <f>D28-D29</f>
        <v>3149.359652377676</v>
      </c>
      <c r="E30" s="636">
        <f t="shared" si="6"/>
        <v>-179.08292578593819</v>
      </c>
      <c r="F30" s="636">
        <f>F28-F29</f>
        <v>2970.2767265917378</v>
      </c>
      <c r="G30" s="541">
        <f>G28-G29</f>
        <v>3179.2577664480345</v>
      </c>
      <c r="H30" s="636">
        <f t="shared" si="7"/>
        <v>-153.9191393180804</v>
      </c>
      <c r="I30" s="636">
        <f>I28-I29</f>
        <v>3025.3386271299541</v>
      </c>
      <c r="J30" s="541">
        <f>J28-J29</f>
        <v>3266.6677069587181</v>
      </c>
      <c r="K30" s="636">
        <f t="shared" si="8"/>
        <v>-159.51493976774509</v>
      </c>
      <c r="L30" s="636">
        <f>L28-L29</f>
        <v>3107.152767190973</v>
      </c>
      <c r="M30" s="541">
        <f>M28-M29</f>
        <v>3776.555909169811</v>
      </c>
      <c r="N30" s="636">
        <f t="shared" si="9"/>
        <v>-210.80006880598739</v>
      </c>
      <c r="O30" s="636">
        <f>O28-O29</f>
        <v>3565.7558403638236</v>
      </c>
      <c r="P30" s="541">
        <f>P28-P29</f>
        <v>3391.4398413221679</v>
      </c>
      <c r="Q30" s="636">
        <f t="shared" si="10"/>
        <v>-217.45862706266416</v>
      </c>
      <c r="R30" s="637">
        <f>R28-R29</f>
        <v>3173.9812142595038</v>
      </c>
      <c r="S30" s="22"/>
      <c r="T30" s="502"/>
    </row>
    <row r="31" spans="2:20" ht="15.75">
      <c r="B31" s="539" t="s">
        <v>221</v>
      </c>
      <c r="C31" s="539"/>
      <c r="D31" s="38"/>
      <c r="E31" s="38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4"/>
    </row>
    <row r="32" spans="2:20">
      <c r="B32" s="679" t="s">
        <v>213</v>
      </c>
      <c r="C32" s="679"/>
      <c r="D32" s="343"/>
    </row>
    <row r="33" spans="4:17"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4:17"/>
    <row r="35" spans="4:17"/>
    <row r="36" spans="4:17">
      <c r="G36" s="343"/>
    </row>
    <row r="37" spans="4:17">
      <c r="G37" s="343"/>
    </row>
    <row r="38" spans="4:17">
      <c r="G38" s="343"/>
    </row>
    <row r="39" spans="4:17">
      <c r="G39" s="343"/>
    </row>
    <row r="40" spans="4:17">
      <c r="G40" s="343"/>
    </row>
    <row r="41" spans="4:17">
      <c r="G41" s="343"/>
    </row>
    <row r="42" spans="4:17">
      <c r="G42" s="343"/>
    </row>
    <row r="43" spans="4:17">
      <c r="G43" s="343"/>
    </row>
    <row r="44" spans="4:17"/>
    <row r="45" spans="4:17"/>
    <row r="46" spans="4:17"/>
    <row r="47" spans="4:17"/>
    <row r="48" spans="4:1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7">
    <mergeCell ref="B32:C32"/>
    <mergeCell ref="D2:R2"/>
    <mergeCell ref="D3:F3"/>
    <mergeCell ref="G3:I3"/>
    <mergeCell ref="J3:L3"/>
    <mergeCell ref="M3:O3"/>
    <mergeCell ref="P3:R3"/>
  </mergeCells>
  <pageMargins left="1" right="1" top="1" bottom="1" header="0.5" footer="0.5"/>
  <pageSetup paperSize="17" scale="50" fitToHeight="0" orientation="landscape" r:id="rId1"/>
  <headerFooter>
    <oddHeader>&amp;COPG Revenue Requirement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V80"/>
  <sheetViews>
    <sheetView showGridLines="0" zoomScale="70" zoomScaleNormal="70" workbookViewId="0">
      <selection activeCell="E20" sqref="E20"/>
    </sheetView>
  </sheetViews>
  <sheetFormatPr defaultColWidth="0" defaultRowHeight="15" zeroHeight="1"/>
  <cols>
    <col min="1" max="1" width="2.7109375" style="2" customWidth="1"/>
    <col min="2" max="2" width="6.28515625" style="2" bestFit="1" customWidth="1"/>
    <col min="3" max="3" width="66.42578125" style="2" customWidth="1"/>
    <col min="4" max="18" width="20.85546875" style="2" customWidth="1"/>
    <col min="19" max="19" width="1.7109375" style="2" customWidth="1"/>
    <col min="20" max="20" width="1.7109375" style="60" customWidth="1"/>
    <col min="21" max="21" width="9.140625" style="2" hidden="1" customWidth="1"/>
    <col min="22" max="24" width="0" style="2" hidden="1" customWidth="1"/>
    <col min="25" max="25" width="9.140625" style="2" hidden="1" customWidth="1"/>
    <col min="26" max="26" width="0" style="2" hidden="1" customWidth="1"/>
    <col min="27" max="27" width="9.140625" style="2" hidden="1" customWidth="1"/>
    <col min="28" max="28" width="0" style="2" hidden="1" customWidth="1"/>
    <col min="29" max="29" width="9.140625" style="2" hidden="1" customWidth="1"/>
    <col min="30" max="30" width="0" style="2" hidden="1" customWidth="1"/>
    <col min="31" max="31" width="9.140625" style="2" hidden="1" customWidth="1"/>
    <col min="32" max="32" width="0" style="2" hidden="1" customWidth="1"/>
    <col min="33" max="48" width="9.140625" style="2" hidden="1" customWidth="1"/>
    <col min="49" max="16384" width="0" style="2" hidden="1"/>
  </cols>
  <sheetData>
    <row r="1" spans="1:20" ht="15.75" customHeight="1">
      <c r="A1" s="58"/>
      <c r="B1" s="678" t="s">
        <v>51</v>
      </c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</row>
    <row r="2" spans="1:20" ht="17.25" customHeight="1" thickBot="1">
      <c r="A2" s="58"/>
      <c r="B2" s="78"/>
      <c r="C2" s="38"/>
      <c r="D2" s="38"/>
      <c r="E2" s="54"/>
      <c r="F2" s="54"/>
      <c r="G2" s="38"/>
      <c r="H2" s="54"/>
      <c r="I2" s="54"/>
      <c r="J2" s="38"/>
      <c r="K2" s="54"/>
      <c r="L2" s="54"/>
      <c r="M2" s="38"/>
      <c r="N2" s="54"/>
      <c r="O2" s="54"/>
      <c r="P2" s="38"/>
      <c r="Q2" s="54"/>
      <c r="R2" s="54"/>
      <c r="S2" s="60"/>
    </row>
    <row r="3" spans="1:20" ht="16.5" thickBot="1">
      <c r="A3" s="58"/>
      <c r="B3" s="35"/>
      <c r="C3" s="35"/>
      <c r="D3" s="675" t="s">
        <v>20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7"/>
      <c r="S3" s="60"/>
    </row>
    <row r="4" spans="1:20" ht="15.75">
      <c r="A4" s="58"/>
      <c r="B4" s="8"/>
      <c r="C4" s="64"/>
      <c r="D4" s="672">
        <v>2017</v>
      </c>
      <c r="E4" s="673"/>
      <c r="F4" s="674"/>
      <c r="G4" s="673">
        <v>2018</v>
      </c>
      <c r="H4" s="673"/>
      <c r="I4" s="674"/>
      <c r="J4" s="673">
        <v>2019</v>
      </c>
      <c r="K4" s="673"/>
      <c r="L4" s="674"/>
      <c r="M4" s="673">
        <v>2020</v>
      </c>
      <c r="N4" s="673"/>
      <c r="O4" s="674"/>
      <c r="P4" s="673">
        <v>2021</v>
      </c>
      <c r="Q4" s="673"/>
      <c r="R4" s="674"/>
      <c r="S4" s="60"/>
    </row>
    <row r="5" spans="1:20" ht="15.75">
      <c r="B5" s="9" t="s">
        <v>2</v>
      </c>
      <c r="C5" s="65"/>
      <c r="D5" s="522" t="str">
        <f>'4. OEB_Adjustment_Input_Sheet'!E4</f>
        <v>OPG Proposed</v>
      </c>
      <c r="E5" s="523" t="str">
        <f>'4. OEB_Adjustment_Input_Sheet'!F4</f>
        <v>OEB</v>
      </c>
      <c r="F5" s="524" t="str">
        <f>'4. OEB_Adjustment_Input_Sheet'!G4</f>
        <v>OEB</v>
      </c>
      <c r="G5" s="422" t="str">
        <f>'4. OEB_Adjustment_Input_Sheet'!H4</f>
        <v>OPG Proposed</v>
      </c>
      <c r="H5" s="523" t="str">
        <f>'4. OEB_Adjustment_Input_Sheet'!I4</f>
        <v>OEB</v>
      </c>
      <c r="I5" s="524" t="str">
        <f>'4. OEB_Adjustment_Input_Sheet'!J4</f>
        <v>OEB</v>
      </c>
      <c r="J5" s="422" t="str">
        <f>'4. OEB_Adjustment_Input_Sheet'!K4</f>
        <v>OPG Proposed</v>
      </c>
      <c r="K5" s="523" t="str">
        <f>'4. OEB_Adjustment_Input_Sheet'!L4</f>
        <v>OEB</v>
      </c>
      <c r="L5" s="524" t="str">
        <f>'4. OEB_Adjustment_Input_Sheet'!M4</f>
        <v>OEB</v>
      </c>
      <c r="M5" s="422" t="str">
        <f>'4. OEB_Adjustment_Input_Sheet'!N4</f>
        <v>OPG Proposed</v>
      </c>
      <c r="N5" s="523" t="str">
        <f>'4. OEB_Adjustment_Input_Sheet'!O4</f>
        <v>OEB</v>
      </c>
      <c r="O5" s="524" t="str">
        <f>'4. OEB_Adjustment_Input_Sheet'!P4</f>
        <v>OEB</v>
      </c>
      <c r="P5" s="422" t="str">
        <f>'4. OEB_Adjustment_Input_Sheet'!Q4</f>
        <v>OPG Proposed</v>
      </c>
      <c r="Q5" s="523" t="str">
        <f>'4. OEB_Adjustment_Input_Sheet'!R4</f>
        <v>OEB</v>
      </c>
      <c r="R5" s="524" t="str">
        <f>'4. OEB_Adjustment_Input_Sheet'!S4</f>
        <v>OEB</v>
      </c>
      <c r="S5" s="60"/>
    </row>
    <row r="6" spans="1:20" ht="16.5" thickBot="1">
      <c r="B6" s="11" t="s">
        <v>3</v>
      </c>
      <c r="C6" s="11" t="s">
        <v>1</v>
      </c>
      <c r="D6" s="520">
        <f>'4. OEB_Adjustment_Input_Sheet'!E5</f>
        <v>43117</v>
      </c>
      <c r="E6" s="525" t="str">
        <f>'4. OEB_Adjustment_Input_Sheet'!F5</f>
        <v>Adjustment</v>
      </c>
      <c r="F6" s="515" t="str">
        <f>'4. OEB_Adjustment_Input_Sheet'!G5</f>
        <v>Approved</v>
      </c>
      <c r="G6" s="344">
        <f>'4. OEB_Adjustment_Input_Sheet'!H5</f>
        <v>43117</v>
      </c>
      <c r="H6" s="525" t="str">
        <f>'4. OEB_Adjustment_Input_Sheet'!I5</f>
        <v>Adjustment</v>
      </c>
      <c r="I6" s="515" t="str">
        <f>'4. OEB_Adjustment_Input_Sheet'!J5</f>
        <v>Approved</v>
      </c>
      <c r="J6" s="344">
        <f>'4. OEB_Adjustment_Input_Sheet'!K5</f>
        <v>43117</v>
      </c>
      <c r="K6" s="525" t="str">
        <f>'4. OEB_Adjustment_Input_Sheet'!L5</f>
        <v>Adjustment</v>
      </c>
      <c r="L6" s="515" t="str">
        <f>'4. OEB_Adjustment_Input_Sheet'!M5</f>
        <v>Approved</v>
      </c>
      <c r="M6" s="344">
        <f>'4. OEB_Adjustment_Input_Sheet'!N5</f>
        <v>43117</v>
      </c>
      <c r="N6" s="525" t="str">
        <f>'4. OEB_Adjustment_Input_Sheet'!O5</f>
        <v>Adjustment</v>
      </c>
      <c r="O6" s="515" t="str">
        <f>'4. OEB_Adjustment_Input_Sheet'!P5</f>
        <v>Approved</v>
      </c>
      <c r="P6" s="344">
        <f>'4. OEB_Adjustment_Input_Sheet'!Q5</f>
        <v>43117</v>
      </c>
      <c r="Q6" s="525" t="str">
        <f>'4. OEB_Adjustment_Input_Sheet'!R5</f>
        <v>Adjustment</v>
      </c>
      <c r="R6" s="515" t="str">
        <f>'4. OEB_Adjustment_Input_Sheet'!S5</f>
        <v>Approved</v>
      </c>
      <c r="S6" s="60"/>
    </row>
    <row r="7" spans="1:20">
      <c r="B7" s="31"/>
      <c r="C7" s="81"/>
      <c r="D7" s="279" t="s">
        <v>4</v>
      </c>
      <c r="E7" s="236" t="s">
        <v>5</v>
      </c>
      <c r="F7" s="237" t="s">
        <v>6</v>
      </c>
      <c r="G7" s="235" t="s">
        <v>7</v>
      </c>
      <c r="H7" s="236" t="s">
        <v>9</v>
      </c>
      <c r="I7" s="237" t="s">
        <v>11</v>
      </c>
      <c r="J7" s="235" t="s">
        <v>129</v>
      </c>
      <c r="K7" s="236" t="s">
        <v>130</v>
      </c>
      <c r="L7" s="237" t="s">
        <v>131</v>
      </c>
      <c r="M7" s="235" t="s">
        <v>133</v>
      </c>
      <c r="N7" s="236" t="s">
        <v>134</v>
      </c>
      <c r="O7" s="237" t="s">
        <v>215</v>
      </c>
      <c r="P7" s="235" t="s">
        <v>216</v>
      </c>
      <c r="Q7" s="236" t="s">
        <v>217</v>
      </c>
      <c r="R7" s="237" t="s">
        <v>218</v>
      </c>
      <c r="S7" s="60"/>
    </row>
    <row r="8" spans="1:20" ht="16.5" thickBot="1">
      <c r="B8" s="13" t="s">
        <v>94</v>
      </c>
      <c r="C8" s="81"/>
      <c r="D8" s="485"/>
      <c r="E8" s="486"/>
      <c r="F8" s="487"/>
      <c r="G8" s="454"/>
      <c r="H8" s="81"/>
      <c r="I8" s="32"/>
      <c r="J8" s="454"/>
      <c r="K8" s="81"/>
      <c r="L8" s="32"/>
      <c r="M8" s="454"/>
      <c r="N8" s="81"/>
      <c r="O8" s="32"/>
      <c r="P8" s="454"/>
      <c r="Q8" s="81"/>
      <c r="R8" s="32"/>
      <c r="S8" s="60"/>
    </row>
    <row r="9" spans="1:20">
      <c r="B9" s="69">
        <v>1</v>
      </c>
      <c r="C9" s="59" t="s">
        <v>13</v>
      </c>
      <c r="D9" s="192">
        <f>'4. OEB_Adjustment_Input_Sheet'!E51</f>
        <v>38.09834</v>
      </c>
      <c r="E9" s="563">
        <f>F9-D9</f>
        <v>0</v>
      </c>
      <c r="F9" s="194">
        <f>'4. OEB_Adjustment_Input_Sheet'!G51</f>
        <v>38.09834</v>
      </c>
      <c r="G9" s="445">
        <f>'4. OEB_Adjustment_Input_Sheet'!H51</f>
        <v>38.470700000000008</v>
      </c>
      <c r="H9" s="563">
        <f>I9-G9</f>
        <v>0</v>
      </c>
      <c r="I9" s="194">
        <f>'4. OEB_Adjustment_Input_Sheet'!J51</f>
        <v>38.470700000000008</v>
      </c>
      <c r="J9" s="445">
        <f>'4. OEB_Adjustment_Input_Sheet'!K51</f>
        <v>39.026139999999998</v>
      </c>
      <c r="K9" s="563">
        <f>L9-J9</f>
        <v>0</v>
      </c>
      <c r="L9" s="194">
        <f>'4. OEB_Adjustment_Input_Sheet'!M51</f>
        <v>39.026139999999998</v>
      </c>
      <c r="M9" s="445">
        <f>'4. OEB_Adjustment_Input_Sheet'!N51</f>
        <v>37.355330000000002</v>
      </c>
      <c r="N9" s="563">
        <f>O9-M9</f>
        <v>0</v>
      </c>
      <c r="O9" s="194">
        <f>'4. OEB_Adjustment_Input_Sheet'!P51</f>
        <v>37.355330000000002</v>
      </c>
      <c r="P9" s="445">
        <f>'4. OEB_Adjustment_Input_Sheet'!Q51</f>
        <v>35.383559999999996</v>
      </c>
      <c r="Q9" s="563">
        <f>R9-P9</f>
        <v>0</v>
      </c>
      <c r="R9" s="194">
        <f>'4. OEB_Adjustment_Input_Sheet'!S51</f>
        <v>35.383559999999996</v>
      </c>
      <c r="S9" s="60"/>
      <c r="T9" s="503"/>
    </row>
    <row r="10" spans="1:20">
      <c r="B10" s="69">
        <v>2</v>
      </c>
      <c r="C10" s="59" t="s">
        <v>57</v>
      </c>
      <c r="D10" s="258">
        <v>59.29</v>
      </c>
      <c r="E10" s="335">
        <f>F10-D10</f>
        <v>0</v>
      </c>
      <c r="F10" s="259">
        <v>59.29</v>
      </c>
      <c r="G10" s="455">
        <v>59.29</v>
      </c>
      <c r="H10" s="335">
        <f>I10-G10</f>
        <v>0</v>
      </c>
      <c r="I10" s="259">
        <v>59.29</v>
      </c>
      <c r="J10" s="455">
        <v>59.29</v>
      </c>
      <c r="K10" s="335">
        <f>L10-J10</f>
        <v>0</v>
      </c>
      <c r="L10" s="259">
        <v>59.29</v>
      </c>
      <c r="M10" s="455">
        <v>59.29</v>
      </c>
      <c r="N10" s="335">
        <f>O10-M10</f>
        <v>0</v>
      </c>
      <c r="O10" s="259">
        <v>59.29</v>
      </c>
      <c r="P10" s="455">
        <v>59.29</v>
      </c>
      <c r="Q10" s="335">
        <f>R10-P10</f>
        <v>0</v>
      </c>
      <c r="R10" s="259">
        <v>59.29</v>
      </c>
      <c r="S10" s="99"/>
      <c r="T10" s="503"/>
    </row>
    <row r="11" spans="1:20" ht="16.5" thickBot="1">
      <c r="B11" s="69">
        <v>3</v>
      </c>
      <c r="C11" s="38" t="s">
        <v>58</v>
      </c>
      <c r="D11" s="206">
        <f>D9*D10</f>
        <v>2258.8505786000001</v>
      </c>
      <c r="E11" s="336">
        <f>F11-D11</f>
        <v>0</v>
      </c>
      <c r="F11" s="207">
        <f>F9*F10</f>
        <v>2258.8505786000001</v>
      </c>
      <c r="G11" s="447">
        <f>G9*G10</f>
        <v>2280.9278030000005</v>
      </c>
      <c r="H11" s="336">
        <f>I11-G11</f>
        <v>0</v>
      </c>
      <c r="I11" s="207">
        <f>I9*I10</f>
        <v>2280.9278030000005</v>
      </c>
      <c r="J11" s="447">
        <f>J9*J10</f>
        <v>2313.8598405999996</v>
      </c>
      <c r="K11" s="336">
        <f>L11-J11</f>
        <v>0</v>
      </c>
      <c r="L11" s="207">
        <f>L9*L10</f>
        <v>2313.8598405999996</v>
      </c>
      <c r="M11" s="447">
        <f>M9*M10</f>
        <v>2214.7975157000001</v>
      </c>
      <c r="N11" s="336">
        <f>O11-M11</f>
        <v>0</v>
      </c>
      <c r="O11" s="207">
        <f>O9*O10</f>
        <v>2214.7975157000001</v>
      </c>
      <c r="P11" s="447">
        <f>P9*P10</f>
        <v>2097.8912723999997</v>
      </c>
      <c r="Q11" s="336">
        <f>R11-P11</f>
        <v>0</v>
      </c>
      <c r="R11" s="207">
        <f>R9*R10</f>
        <v>2097.8912723999997</v>
      </c>
      <c r="S11" s="60"/>
      <c r="T11" s="503"/>
    </row>
    <row r="12" spans="1:20">
      <c r="B12" s="69"/>
      <c r="C12" s="59"/>
      <c r="D12" s="208"/>
      <c r="E12" s="209"/>
      <c r="F12" s="210"/>
      <c r="G12" s="456"/>
      <c r="H12" s="209"/>
      <c r="I12" s="210"/>
      <c r="J12" s="456"/>
      <c r="K12" s="209"/>
      <c r="L12" s="210"/>
      <c r="M12" s="456"/>
      <c r="N12" s="209"/>
      <c r="O12" s="210"/>
      <c r="P12" s="456"/>
      <c r="Q12" s="209"/>
      <c r="R12" s="210"/>
      <c r="S12" s="60"/>
      <c r="T12" s="503"/>
    </row>
    <row r="13" spans="1:20" ht="16.5" thickBot="1">
      <c r="B13" s="13" t="s">
        <v>17</v>
      </c>
      <c r="C13" s="59"/>
      <c r="D13" s="211"/>
      <c r="E13" s="209"/>
      <c r="F13" s="210"/>
      <c r="G13" s="209"/>
      <c r="H13" s="209"/>
      <c r="I13" s="210"/>
      <c r="J13" s="209"/>
      <c r="K13" s="209"/>
      <c r="L13" s="210"/>
      <c r="M13" s="209"/>
      <c r="N13" s="209"/>
      <c r="O13" s="210"/>
      <c r="P13" s="209"/>
      <c r="Q13" s="209"/>
      <c r="R13" s="210"/>
      <c r="S13" s="60"/>
      <c r="T13" s="503"/>
    </row>
    <row r="14" spans="1:20">
      <c r="B14" s="69">
        <v>4</v>
      </c>
      <c r="C14" s="59" t="s">
        <v>16</v>
      </c>
      <c r="D14" s="192">
        <f>'7. Rev_Req'!D30</f>
        <v>3149.359652377676</v>
      </c>
      <c r="E14" s="634">
        <f>F14-D14</f>
        <v>-179.08292578593819</v>
      </c>
      <c r="F14" s="638">
        <f>'7. Rev_Req'!F30</f>
        <v>2970.2767265917378</v>
      </c>
      <c r="G14" s="445">
        <f>'7. Rev_Req'!G30</f>
        <v>3179.2577664480345</v>
      </c>
      <c r="H14" s="634">
        <f>I14-G14</f>
        <v>-153.9191393180804</v>
      </c>
      <c r="I14" s="638">
        <f>'7. Rev_Req'!I30</f>
        <v>3025.3386271299541</v>
      </c>
      <c r="J14" s="445">
        <f>'7. Rev_Req'!J30</f>
        <v>3266.6677069587181</v>
      </c>
      <c r="K14" s="634">
        <f>L14-J14</f>
        <v>-159.51493976774509</v>
      </c>
      <c r="L14" s="638">
        <f>'7. Rev_Req'!L30</f>
        <v>3107.152767190973</v>
      </c>
      <c r="M14" s="445">
        <f>'7. Rev_Req'!M30</f>
        <v>3776.555909169811</v>
      </c>
      <c r="N14" s="634">
        <f>O14-M14</f>
        <v>-210.80006880598739</v>
      </c>
      <c r="O14" s="638">
        <f>'7. Rev_Req'!O30</f>
        <v>3565.7558403638236</v>
      </c>
      <c r="P14" s="445">
        <f>'7. Rev_Req'!P30</f>
        <v>3391.4398413221679</v>
      </c>
      <c r="Q14" s="634">
        <f>R14-P14</f>
        <v>-217.45862706266416</v>
      </c>
      <c r="R14" s="638">
        <f>'7. Rev_Req'!R30</f>
        <v>3173.9812142595038</v>
      </c>
      <c r="S14" s="60"/>
      <c r="T14" s="503"/>
    </row>
    <row r="15" spans="1:20" ht="16.5" thickBot="1">
      <c r="B15" s="70">
        <v>5</v>
      </c>
      <c r="C15" s="71" t="s">
        <v>118</v>
      </c>
      <c r="D15" s="206">
        <f>+D14-D11</f>
        <v>890.50907377767589</v>
      </c>
      <c r="E15" s="632">
        <f>F15-D15</f>
        <v>-179.08292578593819</v>
      </c>
      <c r="F15" s="639">
        <f>+F14-F11</f>
        <v>711.42614799173771</v>
      </c>
      <c r="G15" s="447">
        <f>+G14-G11</f>
        <v>898.32996344803405</v>
      </c>
      <c r="H15" s="632">
        <f>I15-G15</f>
        <v>-153.9191393180804</v>
      </c>
      <c r="I15" s="639">
        <f>+I14-I11</f>
        <v>744.41082412995365</v>
      </c>
      <c r="J15" s="447">
        <f>+J14-J11</f>
        <v>952.80786635871846</v>
      </c>
      <c r="K15" s="632">
        <f>L15-J15</f>
        <v>-159.51493976774509</v>
      </c>
      <c r="L15" s="639">
        <f>+L14-L11</f>
        <v>793.29292659097337</v>
      </c>
      <c r="M15" s="447">
        <f>+M14-M11</f>
        <v>1561.7583934698109</v>
      </c>
      <c r="N15" s="632">
        <f>O15-M15</f>
        <v>-210.80006880598739</v>
      </c>
      <c r="O15" s="639">
        <f>+O14-O11</f>
        <v>1350.9583246638235</v>
      </c>
      <c r="P15" s="447">
        <f>+P14-P11</f>
        <v>1293.5485689221682</v>
      </c>
      <c r="Q15" s="632">
        <f>R15-P15</f>
        <v>-217.45862706266416</v>
      </c>
      <c r="R15" s="639">
        <f>+R14-R11</f>
        <v>1076.0899418595041</v>
      </c>
      <c r="S15" s="60"/>
      <c r="T15" s="503"/>
    </row>
    <row r="16" spans="1:20">
      <c r="E16" s="92"/>
      <c r="F16" s="92"/>
      <c r="H16" s="92"/>
      <c r="I16" s="92"/>
      <c r="K16" s="92"/>
      <c r="L16" s="92"/>
      <c r="N16" s="92"/>
      <c r="O16" s="92"/>
      <c r="Q16" s="92"/>
      <c r="R16" s="92"/>
      <c r="S16" s="60"/>
    </row>
    <row r="17" spans="2:16">
      <c r="B17" s="412" t="s">
        <v>213</v>
      </c>
      <c r="D17" s="405"/>
      <c r="G17" s="405"/>
      <c r="J17" s="405"/>
      <c r="M17" s="405"/>
      <c r="P17" s="405"/>
    </row>
    <row r="18" spans="2:16"/>
    <row r="19" spans="2:16"/>
    <row r="20" spans="2:16"/>
    <row r="21" spans="2:16"/>
    <row r="22" spans="2:16"/>
    <row r="23" spans="2:16"/>
    <row r="24" spans="2:16"/>
    <row r="25" spans="2:16"/>
    <row r="26" spans="2:16"/>
    <row r="27" spans="2:16"/>
    <row r="28" spans="2:16"/>
    <row r="29" spans="2:16"/>
    <row r="30" spans="2:16"/>
    <row r="31" spans="2:16"/>
    <row r="32" spans="2:1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</sheetData>
  <mergeCells count="7">
    <mergeCell ref="B1:R1"/>
    <mergeCell ref="J4:L4"/>
    <mergeCell ref="M4:O4"/>
    <mergeCell ref="D3:R3"/>
    <mergeCell ref="D4:F4"/>
    <mergeCell ref="G4:I4"/>
    <mergeCell ref="P4:R4"/>
  </mergeCells>
  <pageMargins left="1" right="1" top="1" bottom="1" header="0.5" footer="0.5"/>
  <pageSetup paperSize="17" scale="50" orientation="landscape" r:id="rId1"/>
  <headerFooter>
    <oddHeader>&amp;COPG Revenue Requirement Deficiency / (Sufficiency)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64"/>
  <sheetViews>
    <sheetView showGridLines="0" zoomScale="70" zoomScaleNormal="70" workbookViewId="0">
      <selection activeCell="H20" sqref="H20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28515625" bestFit="1" customWidth="1"/>
    <col min="4" max="18" width="21.140625" customWidth="1"/>
    <col min="19" max="20" width="1.7109375" style="406" customWidth="1"/>
    <col min="21" max="41" width="0" hidden="1" customWidth="1"/>
    <col min="42" max="16384" width="9.140625" hidden="1"/>
  </cols>
  <sheetData>
    <row r="1" spans="2:20" ht="18.75" thickBot="1">
      <c r="B1" s="678" t="s">
        <v>107</v>
      </c>
      <c r="C1" s="678"/>
      <c r="D1" s="678"/>
      <c r="E1" s="678"/>
      <c r="F1" s="678"/>
      <c r="G1" s="419"/>
      <c r="H1" s="299"/>
      <c r="I1" s="299"/>
      <c r="J1" s="419"/>
      <c r="K1" s="299"/>
      <c r="L1" s="299"/>
      <c r="M1" s="419"/>
      <c r="N1" s="72"/>
      <c r="O1" s="72"/>
      <c r="P1" s="72"/>
      <c r="Q1" s="72"/>
      <c r="R1" s="72"/>
      <c r="S1" s="504"/>
    </row>
    <row r="2" spans="2:20" ht="16.5" customHeight="1" thickBot="1">
      <c r="B2" s="2"/>
      <c r="C2" s="2"/>
      <c r="D2" s="669" t="s">
        <v>132</v>
      </c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1"/>
      <c r="S2" s="505"/>
    </row>
    <row r="3" spans="2:20" ht="15.75">
      <c r="B3" s="130"/>
      <c r="C3" s="129"/>
      <c r="D3" s="672">
        <v>2017</v>
      </c>
      <c r="E3" s="673"/>
      <c r="F3" s="674"/>
      <c r="G3" s="673">
        <v>2018</v>
      </c>
      <c r="H3" s="673"/>
      <c r="I3" s="674"/>
      <c r="J3" s="673">
        <v>2019</v>
      </c>
      <c r="K3" s="673"/>
      <c r="L3" s="674"/>
      <c r="M3" s="673">
        <v>2020</v>
      </c>
      <c r="N3" s="673"/>
      <c r="O3" s="674"/>
      <c r="P3" s="673">
        <v>2021</v>
      </c>
      <c r="Q3" s="673"/>
      <c r="R3" s="674"/>
      <c r="S3" s="506"/>
    </row>
    <row r="4" spans="2:20" ht="15.75">
      <c r="B4" s="74" t="s">
        <v>2</v>
      </c>
      <c r="C4" s="224"/>
      <c r="D4" s="519" t="str">
        <f>'4. OEB_Adjustment_Input_Sheet'!E4</f>
        <v>OPG Proposed</v>
      </c>
      <c r="E4" s="240" t="str">
        <f>'4. OEB_Adjustment_Input_Sheet'!F4</f>
        <v>OEB</v>
      </c>
      <c r="F4" s="240" t="str">
        <f>'4. OEB_Adjustment_Input_Sheet'!G4</f>
        <v>OEB</v>
      </c>
      <c r="G4" s="519" t="str">
        <f>'4. OEB_Adjustment_Input_Sheet'!H4</f>
        <v>OPG Proposed</v>
      </c>
      <c r="H4" s="240" t="str">
        <f>'4. OEB_Adjustment_Input_Sheet'!I4</f>
        <v>OEB</v>
      </c>
      <c r="I4" s="240" t="str">
        <f>'4. OEB_Adjustment_Input_Sheet'!J4</f>
        <v>OEB</v>
      </c>
      <c r="J4" s="519" t="str">
        <f>'4. OEB_Adjustment_Input_Sheet'!K4</f>
        <v>OPG Proposed</v>
      </c>
      <c r="K4" s="240" t="str">
        <f>'4. OEB_Adjustment_Input_Sheet'!L4</f>
        <v>OEB</v>
      </c>
      <c r="L4" s="240" t="str">
        <f>'4. OEB_Adjustment_Input_Sheet'!M4</f>
        <v>OEB</v>
      </c>
      <c r="M4" s="519" t="str">
        <f>'4. OEB_Adjustment_Input_Sheet'!N4</f>
        <v>OPG Proposed</v>
      </c>
      <c r="N4" s="240" t="str">
        <f>'4. OEB_Adjustment_Input_Sheet'!O4</f>
        <v>OEB</v>
      </c>
      <c r="O4" s="240" t="str">
        <f>'4. OEB_Adjustment_Input_Sheet'!P4</f>
        <v>OEB</v>
      </c>
      <c r="P4" s="519" t="str">
        <f>'4. OEB_Adjustment_Input_Sheet'!Q4</f>
        <v>OPG Proposed</v>
      </c>
      <c r="Q4" s="240" t="str">
        <f>'4. OEB_Adjustment_Input_Sheet'!R4</f>
        <v>OEB</v>
      </c>
      <c r="R4" s="240" t="str">
        <f>'4. OEB_Adjustment_Input_Sheet'!S4</f>
        <v>OEB</v>
      </c>
      <c r="S4" s="506"/>
    </row>
    <row r="5" spans="2:20" ht="16.5" thickBot="1">
      <c r="B5" s="75" t="s">
        <v>3</v>
      </c>
      <c r="C5" s="225" t="s">
        <v>1</v>
      </c>
      <c r="D5" s="520">
        <f>'4. OEB_Adjustment_Input_Sheet'!E5</f>
        <v>43117</v>
      </c>
      <c r="E5" s="241" t="str">
        <f>'4. OEB_Adjustment_Input_Sheet'!F5</f>
        <v>Adjustment</v>
      </c>
      <c r="F5" s="241" t="str">
        <f>'4. OEB_Adjustment_Input_Sheet'!G5</f>
        <v>Approved</v>
      </c>
      <c r="G5" s="520">
        <f>'4. OEB_Adjustment_Input_Sheet'!H5</f>
        <v>43117</v>
      </c>
      <c r="H5" s="241" t="str">
        <f>'4. OEB_Adjustment_Input_Sheet'!I5</f>
        <v>Adjustment</v>
      </c>
      <c r="I5" s="241" t="str">
        <f>'4. OEB_Adjustment_Input_Sheet'!J5</f>
        <v>Approved</v>
      </c>
      <c r="J5" s="520">
        <f>'4. OEB_Adjustment_Input_Sheet'!K5</f>
        <v>43117</v>
      </c>
      <c r="K5" s="241" t="str">
        <f>'4. OEB_Adjustment_Input_Sheet'!L5</f>
        <v>Adjustment</v>
      </c>
      <c r="L5" s="241" t="str">
        <f>'4. OEB_Adjustment_Input_Sheet'!M5</f>
        <v>Approved</v>
      </c>
      <c r="M5" s="520">
        <f>'4. OEB_Adjustment_Input_Sheet'!N5</f>
        <v>43117</v>
      </c>
      <c r="N5" s="241" t="str">
        <f>'4. OEB_Adjustment_Input_Sheet'!O5</f>
        <v>Adjustment</v>
      </c>
      <c r="O5" s="241" t="str">
        <f>'4. OEB_Adjustment_Input_Sheet'!P5</f>
        <v>Approved</v>
      </c>
      <c r="P5" s="520">
        <f>'4. OEB_Adjustment_Input_Sheet'!Q5</f>
        <v>43117</v>
      </c>
      <c r="Q5" s="241" t="str">
        <f>'4. OEB_Adjustment_Input_Sheet'!R5</f>
        <v>Adjustment</v>
      </c>
      <c r="R5" s="241" t="str">
        <f>'4. OEB_Adjustment_Input_Sheet'!S5</f>
        <v>Approved</v>
      </c>
      <c r="S5" s="506"/>
    </row>
    <row r="6" spans="2:20" ht="15" customHeight="1">
      <c r="B6" s="73"/>
      <c r="C6" s="115"/>
      <c r="D6" s="436" t="s">
        <v>4</v>
      </c>
      <c r="E6" s="437" t="s">
        <v>5</v>
      </c>
      <c r="F6" s="438" t="s">
        <v>6</v>
      </c>
      <c r="G6" s="235" t="s">
        <v>7</v>
      </c>
      <c r="H6" s="236" t="s">
        <v>9</v>
      </c>
      <c r="I6" s="237" t="s">
        <v>11</v>
      </c>
      <c r="J6" s="235" t="s">
        <v>129</v>
      </c>
      <c r="K6" s="236" t="s">
        <v>130</v>
      </c>
      <c r="L6" s="237" t="s">
        <v>131</v>
      </c>
      <c r="M6" s="235" t="s">
        <v>133</v>
      </c>
      <c r="N6" s="236" t="s">
        <v>134</v>
      </c>
      <c r="O6" s="237" t="s">
        <v>215</v>
      </c>
      <c r="P6" s="235" t="s">
        <v>216</v>
      </c>
      <c r="Q6" s="236" t="s">
        <v>217</v>
      </c>
      <c r="R6" s="237" t="s">
        <v>218</v>
      </c>
      <c r="S6" s="507"/>
    </row>
    <row r="7" spans="2:20" ht="15.75" customHeight="1" thickBot="1">
      <c r="B7" s="73"/>
      <c r="C7" s="115"/>
      <c r="D7" s="279"/>
      <c r="E7" s="236"/>
      <c r="F7" s="237"/>
      <c r="G7" s="458"/>
      <c r="H7" s="402"/>
      <c r="I7" s="403"/>
      <c r="J7" s="458"/>
      <c r="K7" s="402"/>
      <c r="L7" s="403"/>
      <c r="M7" s="458"/>
      <c r="N7" s="402"/>
      <c r="O7" s="403"/>
      <c r="P7" s="458"/>
      <c r="Q7" s="402"/>
      <c r="R7" s="403"/>
      <c r="S7" s="507"/>
    </row>
    <row r="8" spans="2:20" ht="16.5" customHeight="1" thickBot="1">
      <c r="B8" s="70">
        <v>1</v>
      </c>
      <c r="C8" s="114" t="s">
        <v>198</v>
      </c>
      <c r="D8" s="120">
        <v>41.70635</v>
      </c>
      <c r="E8" s="497">
        <v>-3.6349999999998772E-2</v>
      </c>
      <c r="F8" s="121">
        <f>D8+E8</f>
        <v>41.67</v>
      </c>
      <c r="G8" s="542">
        <v>42.331945249999997</v>
      </c>
      <c r="H8" s="497">
        <v>-0.2819452499999997</v>
      </c>
      <c r="I8" s="121">
        <f>G8+H8</f>
        <v>42.05</v>
      </c>
      <c r="J8" s="459">
        <v>42.966924428749991</v>
      </c>
      <c r="K8" s="498">
        <v>-0.53692442874999102</v>
      </c>
      <c r="L8" s="404">
        <f>J8+K8</f>
        <v>42.43</v>
      </c>
      <c r="M8" s="459">
        <v>43.611428295181234</v>
      </c>
      <c r="N8" s="498">
        <v>-0.80142829518123193</v>
      </c>
      <c r="O8" s="404">
        <f>M8+N8</f>
        <v>42.81</v>
      </c>
      <c r="P8" s="459">
        <v>44.26559971960895</v>
      </c>
      <c r="Q8" s="498">
        <v>-1.0703097196089502</v>
      </c>
      <c r="R8" s="404">
        <f>P8+Q8</f>
        <v>43.19529</v>
      </c>
      <c r="S8" s="105"/>
    </row>
    <row r="9" spans="2:20" ht="13.5" thickBot="1"/>
    <row r="10" spans="2:20" ht="16.5" customHeight="1" thickBot="1">
      <c r="B10" s="2"/>
      <c r="C10" s="2"/>
      <c r="D10" s="675" t="s">
        <v>20</v>
      </c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7"/>
      <c r="S10" s="508"/>
    </row>
    <row r="11" spans="2:20" ht="15.75">
      <c r="B11" s="130"/>
      <c r="C11" s="129"/>
      <c r="D11" s="672">
        <v>2017</v>
      </c>
      <c r="E11" s="673"/>
      <c r="F11" s="674"/>
      <c r="G11" s="673">
        <v>2018</v>
      </c>
      <c r="H11" s="673"/>
      <c r="I11" s="674"/>
      <c r="J11" s="673">
        <v>2019</v>
      </c>
      <c r="K11" s="673"/>
      <c r="L11" s="674"/>
      <c r="M11" s="673">
        <v>2020</v>
      </c>
      <c r="N11" s="673"/>
      <c r="O11" s="674"/>
      <c r="P11" s="673">
        <v>2021</v>
      </c>
      <c r="Q11" s="673"/>
      <c r="R11" s="674"/>
      <c r="S11" s="506"/>
    </row>
    <row r="12" spans="2:20" ht="15.75">
      <c r="B12" s="74" t="s">
        <v>2</v>
      </c>
      <c r="C12" s="224"/>
      <c r="D12" s="519" t="str">
        <f t="shared" ref="D12:R12" si="0">D4</f>
        <v>OPG Proposed</v>
      </c>
      <c r="E12" s="240" t="str">
        <f t="shared" si="0"/>
        <v>OEB</v>
      </c>
      <c r="F12" s="10" t="str">
        <f t="shared" si="0"/>
        <v>OEB</v>
      </c>
      <c r="G12" s="519" t="str">
        <f t="shared" si="0"/>
        <v>OPG Proposed</v>
      </c>
      <c r="H12" s="240" t="str">
        <f t="shared" si="0"/>
        <v>OEB</v>
      </c>
      <c r="I12" s="10" t="str">
        <f t="shared" si="0"/>
        <v>OEB</v>
      </c>
      <c r="J12" s="519" t="str">
        <f t="shared" si="0"/>
        <v>OPG Proposed</v>
      </c>
      <c r="K12" s="240" t="str">
        <f t="shared" si="0"/>
        <v>OEB</v>
      </c>
      <c r="L12" s="10" t="str">
        <f t="shared" si="0"/>
        <v>OEB</v>
      </c>
      <c r="M12" s="519" t="str">
        <f t="shared" si="0"/>
        <v>OPG Proposed</v>
      </c>
      <c r="N12" s="240" t="str">
        <f t="shared" si="0"/>
        <v>OEB</v>
      </c>
      <c r="O12" s="10" t="str">
        <f t="shared" si="0"/>
        <v>OEB</v>
      </c>
      <c r="P12" s="519" t="str">
        <f t="shared" si="0"/>
        <v>OPG Proposed</v>
      </c>
      <c r="Q12" s="240" t="str">
        <f t="shared" si="0"/>
        <v>OEB</v>
      </c>
      <c r="R12" s="10" t="str">
        <f t="shared" si="0"/>
        <v>OEB</v>
      </c>
      <c r="S12" s="506"/>
    </row>
    <row r="13" spans="2:20" ht="16.5" thickBot="1">
      <c r="B13" s="75" t="s">
        <v>3</v>
      </c>
      <c r="C13" s="225" t="s">
        <v>1</v>
      </c>
      <c r="D13" s="520">
        <f t="shared" ref="D13:R13" si="1">D5</f>
        <v>43117</v>
      </c>
      <c r="E13" s="241" t="str">
        <f t="shared" si="1"/>
        <v>Adjustment</v>
      </c>
      <c r="F13" s="12" t="str">
        <f t="shared" si="1"/>
        <v>Approved</v>
      </c>
      <c r="G13" s="520">
        <f t="shared" si="1"/>
        <v>43117</v>
      </c>
      <c r="H13" s="241" t="str">
        <f t="shared" si="1"/>
        <v>Adjustment</v>
      </c>
      <c r="I13" s="12" t="str">
        <f t="shared" si="1"/>
        <v>Approved</v>
      </c>
      <c r="J13" s="520">
        <f t="shared" si="1"/>
        <v>43117</v>
      </c>
      <c r="K13" s="241" t="str">
        <f t="shared" si="1"/>
        <v>Adjustment</v>
      </c>
      <c r="L13" s="12" t="str">
        <f t="shared" si="1"/>
        <v>Approved</v>
      </c>
      <c r="M13" s="520">
        <f t="shared" si="1"/>
        <v>43117</v>
      </c>
      <c r="N13" s="241" t="str">
        <f t="shared" si="1"/>
        <v>Adjustment</v>
      </c>
      <c r="O13" s="12" t="str">
        <f t="shared" si="1"/>
        <v>Approved</v>
      </c>
      <c r="P13" s="520">
        <f t="shared" si="1"/>
        <v>43117</v>
      </c>
      <c r="Q13" s="241" t="str">
        <f t="shared" si="1"/>
        <v>Adjustment</v>
      </c>
      <c r="R13" s="12" t="str">
        <f t="shared" si="1"/>
        <v>Approved</v>
      </c>
      <c r="S13" s="506"/>
    </row>
    <row r="14" spans="2:20" ht="15">
      <c r="B14" s="73"/>
      <c r="C14" s="115"/>
      <c r="D14" s="436" t="s">
        <v>4</v>
      </c>
      <c r="E14" s="437" t="s">
        <v>5</v>
      </c>
      <c r="F14" s="438" t="s">
        <v>6</v>
      </c>
      <c r="G14" s="235" t="s">
        <v>7</v>
      </c>
      <c r="H14" s="236" t="s">
        <v>9</v>
      </c>
      <c r="I14" s="237" t="s">
        <v>11</v>
      </c>
      <c r="J14" s="235" t="s">
        <v>129</v>
      </c>
      <c r="K14" s="236" t="s">
        <v>130</v>
      </c>
      <c r="L14" s="237" t="s">
        <v>131</v>
      </c>
      <c r="M14" s="235" t="s">
        <v>133</v>
      </c>
      <c r="N14" s="236" t="s">
        <v>134</v>
      </c>
      <c r="O14" s="237" t="s">
        <v>215</v>
      </c>
      <c r="P14" s="235" t="s">
        <v>216</v>
      </c>
      <c r="Q14" s="236" t="s">
        <v>217</v>
      </c>
      <c r="R14" s="237" t="s">
        <v>218</v>
      </c>
      <c r="S14" s="507"/>
    </row>
    <row r="15" spans="2:20" ht="13.5" thickBot="1">
      <c r="B15" s="79"/>
      <c r="C15" s="47"/>
      <c r="D15" s="482"/>
      <c r="E15" s="483"/>
      <c r="F15" s="484"/>
      <c r="G15" s="47"/>
      <c r="H15" s="47"/>
      <c r="I15" s="80"/>
      <c r="J15" s="47"/>
      <c r="K15" s="47"/>
      <c r="L15" s="80"/>
      <c r="M15" s="47"/>
      <c r="N15" s="47"/>
      <c r="O15" s="80"/>
      <c r="P15" s="47"/>
      <c r="Q15" s="47"/>
      <c r="R15" s="80"/>
      <c r="S15" s="85"/>
    </row>
    <row r="16" spans="2:20" ht="15.75" thickBot="1">
      <c r="B16" s="69">
        <v>2</v>
      </c>
      <c r="C16" s="61" t="s">
        <v>16</v>
      </c>
      <c r="D16" s="212">
        <f>'7. Rev_Req'!D28</f>
        <v>3149.359652377676</v>
      </c>
      <c r="E16" s="640">
        <f>F16-D16</f>
        <v>-179.08292578593819</v>
      </c>
      <c r="F16" s="591">
        <f>'7. Rev_Req'!F28</f>
        <v>2970.2767265917378</v>
      </c>
      <c r="G16" s="457">
        <f>'7. Rev_Req'!G28</f>
        <v>3184.2591235155801</v>
      </c>
      <c r="H16" s="640">
        <f>I16-G16</f>
        <v>-146.66394194179748</v>
      </c>
      <c r="I16" s="591">
        <f>'7. Rev_Req'!I28</f>
        <v>3037.5951815737826</v>
      </c>
      <c r="J16" s="457">
        <f>'7. Rev_Req'!J28</f>
        <v>3276.8066342407424</v>
      </c>
      <c r="K16" s="640">
        <f>L16-J16</f>
        <v>-144.88068547216653</v>
      </c>
      <c r="L16" s="591">
        <f>'7. Rev_Req'!L28</f>
        <v>3131.9259487685758</v>
      </c>
      <c r="M16" s="457">
        <f>'7. Rev_Req'!M28</f>
        <v>3791.8781505077695</v>
      </c>
      <c r="N16" s="640">
        <f>O16-M16</f>
        <v>-188.40740314366394</v>
      </c>
      <c r="O16" s="591">
        <f>'7. Rev_Req'!O28</f>
        <v>3603.4707473641056</v>
      </c>
      <c r="P16" s="457">
        <f>'7. Rev_Req'!P28</f>
        <v>3412.0120162544972</v>
      </c>
      <c r="Q16" s="640">
        <f>R16-P16</f>
        <v>-187.53917166085648</v>
      </c>
      <c r="R16" s="591">
        <f>'7. Rev_Req'!R28</f>
        <v>3224.4728445936407</v>
      </c>
      <c r="S16" s="209"/>
      <c r="T16" s="509"/>
    </row>
    <row r="17" spans="2:20" ht="15.75" thickBot="1">
      <c r="B17" s="79"/>
      <c r="C17" s="47"/>
      <c r="D17" s="110"/>
      <c r="E17" s="92"/>
      <c r="F17" s="108"/>
      <c r="G17" s="92"/>
      <c r="H17" s="92"/>
      <c r="I17" s="108"/>
      <c r="J17" s="92"/>
      <c r="K17" s="92"/>
      <c r="L17" s="108"/>
      <c r="M17" s="92"/>
      <c r="N17" s="92"/>
      <c r="O17" s="108"/>
      <c r="P17" s="92"/>
      <c r="Q17" s="92"/>
      <c r="R17" s="108"/>
      <c r="S17" s="92"/>
      <c r="T17" s="509"/>
    </row>
    <row r="18" spans="2:20" ht="15.75" thickBot="1">
      <c r="B18" s="69">
        <v>3</v>
      </c>
      <c r="C18" s="61" t="s">
        <v>154</v>
      </c>
      <c r="D18" s="500" t="s">
        <v>199</v>
      </c>
      <c r="E18" s="496"/>
      <c r="F18" s="214">
        <f>E18</f>
        <v>0</v>
      </c>
      <c r="G18" s="457">
        <v>5.0013570675453387</v>
      </c>
      <c r="H18" s="496">
        <v>7.2551973762829878</v>
      </c>
      <c r="I18" s="214">
        <f>G18+H18</f>
        <v>12.256554443828326</v>
      </c>
      <c r="J18" s="457">
        <v>10.138927282024394</v>
      </c>
      <c r="K18" s="590">
        <v>14.634254295578454</v>
      </c>
      <c r="L18" s="591">
        <f>J18+K18</f>
        <v>24.773181577602848</v>
      </c>
      <c r="M18" s="457">
        <v>15.32224133795842</v>
      </c>
      <c r="N18" s="590">
        <v>22.392665662323548</v>
      </c>
      <c r="O18" s="591">
        <f>M18+N18</f>
        <v>37.714907000281968</v>
      </c>
      <c r="P18" s="457">
        <v>20.572174932329492</v>
      </c>
      <c r="Q18" s="590">
        <v>29.919455401807607</v>
      </c>
      <c r="R18" s="591">
        <f>P18+Q18</f>
        <v>50.491630334137099</v>
      </c>
      <c r="S18" s="209"/>
      <c r="T18" s="509"/>
    </row>
    <row r="19" spans="2:20" ht="15.75" thickBot="1">
      <c r="B19" s="69"/>
      <c r="C19" s="61"/>
      <c r="D19" s="211"/>
      <c r="E19" s="209"/>
      <c r="F19" s="210"/>
      <c r="G19" s="209"/>
      <c r="H19" s="209"/>
      <c r="I19" s="210"/>
      <c r="J19" s="209"/>
      <c r="K19" s="209"/>
      <c r="L19" s="210"/>
      <c r="M19" s="209"/>
      <c r="N19" s="209"/>
      <c r="O19" s="210"/>
      <c r="P19" s="209"/>
      <c r="Q19" s="209"/>
      <c r="R19" s="210"/>
      <c r="S19" s="209"/>
      <c r="T19" s="509"/>
    </row>
    <row r="20" spans="2:20" ht="15.75" thickBot="1">
      <c r="B20" s="69">
        <v>4</v>
      </c>
      <c r="C20" s="61" t="s">
        <v>13</v>
      </c>
      <c r="D20" s="212">
        <f>'4. OEB_Adjustment_Input_Sheet'!E51</f>
        <v>38.09834</v>
      </c>
      <c r="E20" s="213">
        <f>F20-D20</f>
        <v>0</v>
      </c>
      <c r="F20" s="214">
        <f>'4. OEB_Adjustment_Input_Sheet'!G51</f>
        <v>38.09834</v>
      </c>
      <c r="G20" s="457">
        <f>'4. OEB_Adjustment_Input_Sheet'!H51</f>
        <v>38.470700000000008</v>
      </c>
      <c r="H20" s="213">
        <f>I20-G20</f>
        <v>0</v>
      </c>
      <c r="I20" s="214">
        <f>'4. OEB_Adjustment_Input_Sheet'!J51</f>
        <v>38.470700000000008</v>
      </c>
      <c r="J20" s="457">
        <f>'4. OEB_Adjustment_Input_Sheet'!K51</f>
        <v>39.026139999999998</v>
      </c>
      <c r="K20" s="213">
        <f>L20-J20</f>
        <v>0</v>
      </c>
      <c r="L20" s="214">
        <f>'4. OEB_Adjustment_Input_Sheet'!M51</f>
        <v>39.026139999999998</v>
      </c>
      <c r="M20" s="457">
        <f>'4. OEB_Adjustment_Input_Sheet'!N51</f>
        <v>37.355330000000002</v>
      </c>
      <c r="N20" s="213">
        <f>O20-M20</f>
        <v>0</v>
      </c>
      <c r="O20" s="214">
        <f>'4. OEB_Adjustment_Input_Sheet'!P51</f>
        <v>37.355330000000002</v>
      </c>
      <c r="P20" s="457">
        <f>'4. OEB_Adjustment_Input_Sheet'!Q51</f>
        <v>35.383559999999996</v>
      </c>
      <c r="Q20" s="213">
        <f>R20-P20</f>
        <v>0</v>
      </c>
      <c r="R20" s="214">
        <f>'4. OEB_Adjustment_Input_Sheet'!S51</f>
        <v>35.383559999999996</v>
      </c>
      <c r="S20" s="209"/>
      <c r="T20" s="509"/>
    </row>
    <row r="21" spans="2:20" ht="15.75" thickBot="1">
      <c r="B21" s="69"/>
      <c r="C21" s="61"/>
      <c r="D21" s="211"/>
      <c r="E21" s="407"/>
      <c r="F21" s="210"/>
      <c r="G21" s="209"/>
      <c r="H21" s="407"/>
      <c r="I21" s="210"/>
      <c r="J21" s="209"/>
      <c r="K21" s="407"/>
      <c r="L21" s="210"/>
      <c r="M21" s="209"/>
      <c r="N21" s="407"/>
      <c r="O21" s="210"/>
      <c r="P21" s="209"/>
      <c r="Q21" s="407"/>
      <c r="R21" s="210"/>
      <c r="S21" s="209"/>
      <c r="T21" s="509"/>
    </row>
    <row r="22" spans="2:20" ht="16.5" thickBot="1">
      <c r="B22" s="70">
        <v>5</v>
      </c>
      <c r="C22" s="114" t="s">
        <v>219</v>
      </c>
      <c r="D22" s="212">
        <f>(D16)/D20</f>
        <v>82.663959961974086</v>
      </c>
      <c r="E22" s="640">
        <f>F22-D22</f>
        <v>-4.7005440600807873</v>
      </c>
      <c r="F22" s="591">
        <f>(F16-F18)/F20</f>
        <v>77.963415901893299</v>
      </c>
      <c r="G22" s="457">
        <f>(G16-G18)/G20</f>
        <v>82.641016837438201</v>
      </c>
      <c r="H22" s="640">
        <f>I22-G22</f>
        <v>-4.0009445972670221</v>
      </c>
      <c r="I22" s="591">
        <f>(I16-I18)/I20</f>
        <v>78.640072240171179</v>
      </c>
      <c r="J22" s="457">
        <f>(J16-J18)/J20</f>
        <v>83.704606885505925</v>
      </c>
      <c r="K22" s="640">
        <f>L22-J22</f>
        <v>-4.0873870633310077</v>
      </c>
      <c r="L22" s="591">
        <f>(L16-L18)/L20</f>
        <v>79.617219822174917</v>
      </c>
      <c r="M22" s="457">
        <f>(M16-M18)/M20</f>
        <v>101.09818087993898</v>
      </c>
      <c r="N22" s="640">
        <f>O22-M22</f>
        <v>-5.6431055168295217</v>
      </c>
      <c r="O22" s="591">
        <f>(O16-O18)/O20</f>
        <v>95.455075363109458</v>
      </c>
      <c r="P22" s="457">
        <f>(P16-P18)/P20</f>
        <v>95.847897761620601</v>
      </c>
      <c r="Q22" s="640">
        <f>R22-P22</f>
        <v>-6.1457531990185288</v>
      </c>
      <c r="R22" s="591">
        <f>(R16-R18)/R20</f>
        <v>89.702144562602072</v>
      </c>
      <c r="S22" s="209"/>
      <c r="T22" s="509"/>
    </row>
    <row r="23" spans="2:20" s="406" customFormat="1" ht="15.75" thickBot="1">
      <c r="B23" s="106"/>
      <c r="C23" s="62"/>
      <c r="D23" s="211"/>
      <c r="E23" s="407"/>
      <c r="F23" s="210"/>
      <c r="G23" s="209"/>
      <c r="H23" s="407"/>
      <c r="I23" s="210"/>
      <c r="J23" s="209"/>
      <c r="K23" s="407"/>
      <c r="L23" s="210"/>
      <c r="M23" s="209"/>
      <c r="N23" s="407"/>
      <c r="O23" s="210"/>
      <c r="P23" s="209"/>
      <c r="Q23" s="407"/>
      <c r="R23" s="210"/>
      <c r="S23" s="209"/>
      <c r="T23" s="509"/>
    </row>
    <row r="24" spans="2:20" ht="16.5" thickBot="1">
      <c r="B24" s="70">
        <v>6</v>
      </c>
      <c r="C24" s="114" t="s">
        <v>227</v>
      </c>
      <c r="D24" s="212">
        <v>76.393405710346556</v>
      </c>
      <c r="E24" s="590">
        <v>1.57034575055809</v>
      </c>
      <c r="F24" s="591">
        <f>D24+E24</f>
        <v>77.963751460904646</v>
      </c>
      <c r="G24" s="457">
        <v>78.596691406790072</v>
      </c>
      <c r="H24" s="590">
        <v>4.3420295064635184E-2</v>
      </c>
      <c r="I24" s="591">
        <f>G24+H24</f>
        <v>78.640111701854707</v>
      </c>
      <c r="J24" s="457">
        <v>84.8340710279397</v>
      </c>
      <c r="K24" s="590">
        <v>-7.8336884591985836</v>
      </c>
      <c r="L24" s="591">
        <f>J24+K24</f>
        <v>77.000382568741117</v>
      </c>
      <c r="M24" s="457">
        <v>88.213298577183636</v>
      </c>
      <c r="N24" s="590">
        <v>-3.2140885226731655</v>
      </c>
      <c r="O24" s="591">
        <f>M24+N24</f>
        <v>84.999210054510471</v>
      </c>
      <c r="P24" s="457">
        <v>92.019564994903064</v>
      </c>
      <c r="Q24" s="590">
        <v>-2.3209967750943861</v>
      </c>
      <c r="R24" s="591">
        <f>P24+Q24</f>
        <v>89.698568219808678</v>
      </c>
      <c r="S24" s="209"/>
      <c r="T24" s="509"/>
    </row>
    <row r="25" spans="2:20" ht="15.75">
      <c r="B25" s="78"/>
      <c r="C25" s="14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5"/>
      <c r="Q25" s="104"/>
      <c r="R25" s="105"/>
      <c r="S25" s="105"/>
    </row>
    <row r="26" spans="2:20" ht="15.75">
      <c r="B26" s="412" t="s">
        <v>213</v>
      </c>
      <c r="C26" s="14"/>
      <c r="D26" s="14"/>
      <c r="E26" s="104"/>
      <c r="F26" s="105"/>
      <c r="G26" s="105"/>
      <c r="H26" s="105"/>
      <c r="I26" s="105"/>
      <c r="J26" s="105"/>
      <c r="K26" s="105"/>
      <c r="L26" s="105"/>
      <c r="M26" s="105"/>
      <c r="N26" s="104"/>
      <c r="O26" s="105"/>
      <c r="P26" s="105"/>
      <c r="Q26" s="128"/>
      <c r="R26" s="119"/>
      <c r="S26" s="119"/>
    </row>
    <row r="27" spans="2:20"/>
    <row r="28" spans="2:20"/>
    <row r="29" spans="2:20"/>
    <row r="30" spans="2:20"/>
    <row r="31" spans="2:20"/>
    <row r="32" spans="2:2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mergeCells count="13">
    <mergeCell ref="B1:F1"/>
    <mergeCell ref="M11:O11"/>
    <mergeCell ref="P11:R11"/>
    <mergeCell ref="G11:I11"/>
    <mergeCell ref="J11:L11"/>
    <mergeCell ref="G3:I3"/>
    <mergeCell ref="J3:L3"/>
    <mergeCell ref="D3:F3"/>
    <mergeCell ref="M3:O3"/>
    <mergeCell ref="P3:R3"/>
    <mergeCell ref="D10:R10"/>
    <mergeCell ref="D11:F11"/>
    <mergeCell ref="D2:R2"/>
  </mergeCells>
  <pageMargins left="1" right="1" top="1" bottom="1" header="0.5" footer="0.5"/>
  <pageSetup paperSize="17" scale="48" orientation="landscape" r:id="rId1"/>
  <headerFooter>
    <oddHeader>&amp;COPG Requested Payment Amounts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86"/>
  <sheetViews>
    <sheetView showGridLines="0" topLeftCell="A34" zoomScale="70" zoomScaleNormal="70" workbookViewId="0">
      <selection activeCell="B66" sqref="B66"/>
    </sheetView>
  </sheetViews>
  <sheetFormatPr defaultColWidth="0" defaultRowHeight="12.75" zeroHeight="1"/>
  <cols>
    <col min="1" max="1" width="2.7109375" customWidth="1"/>
    <col min="2" max="2" width="9.140625" customWidth="1"/>
    <col min="3" max="3" width="81.5703125" customWidth="1"/>
    <col min="4" max="6" width="21" customWidth="1"/>
    <col min="7" max="7" width="8.7109375" customWidth="1"/>
    <col min="8" max="14" width="0" hidden="1" customWidth="1"/>
    <col min="15" max="16384" width="9.140625" hidden="1"/>
  </cols>
  <sheetData>
    <row r="1" spans="2:9" ht="18.75" thickBot="1">
      <c r="B1" s="678" t="s">
        <v>90</v>
      </c>
      <c r="C1" s="678"/>
      <c r="D1" s="678"/>
      <c r="E1" s="678"/>
      <c r="F1" s="678"/>
    </row>
    <row r="2" spans="2:9" ht="15.75" customHeight="1" thickBot="1">
      <c r="B2" s="2"/>
      <c r="C2" s="2"/>
      <c r="D2" s="675" t="s">
        <v>52</v>
      </c>
      <c r="E2" s="676"/>
      <c r="F2" s="677"/>
    </row>
    <row r="3" spans="2:9" ht="15.75">
      <c r="B3" s="130"/>
      <c r="C3" s="129"/>
      <c r="D3" s="672" t="s">
        <v>236</v>
      </c>
      <c r="E3" s="673"/>
      <c r="F3" s="674"/>
    </row>
    <row r="4" spans="2:9" ht="15.75">
      <c r="B4" s="74" t="s">
        <v>2</v>
      </c>
      <c r="C4" s="224"/>
      <c r="D4" s="9" t="str">
        <f>'4. OEB_Adjustment_Input_Sheet'!E4</f>
        <v>OPG Proposed</v>
      </c>
      <c r="E4" s="523" t="str">
        <f>'4. OEB_Adjustment_Input_Sheet'!F4</f>
        <v>OEB</v>
      </c>
      <c r="F4" s="523" t="str">
        <f>'4. OEB_Adjustment_Input_Sheet'!G4</f>
        <v>OEB</v>
      </c>
    </row>
    <row r="5" spans="2:9" ht="16.5" thickBot="1">
      <c r="B5" s="75" t="s">
        <v>3</v>
      </c>
      <c r="C5" s="225" t="s">
        <v>1</v>
      </c>
      <c r="D5" s="530">
        <f>'4. OEB_Adjustment_Input_Sheet'!E5</f>
        <v>43117</v>
      </c>
      <c r="E5" s="525" t="str">
        <f>'4. OEB_Adjustment_Input_Sheet'!F5</f>
        <v>Adjustment</v>
      </c>
      <c r="F5" s="525" t="str">
        <f>'4. OEB_Adjustment_Input_Sheet'!G5</f>
        <v>Approved</v>
      </c>
    </row>
    <row r="6" spans="2:9" ht="15">
      <c r="B6" s="73"/>
      <c r="C6" s="115"/>
      <c r="D6" s="436" t="s">
        <v>4</v>
      </c>
      <c r="E6" s="437" t="s">
        <v>5</v>
      </c>
      <c r="F6" s="438" t="s">
        <v>6</v>
      </c>
    </row>
    <row r="7" spans="2:9" ht="16.5" thickBot="1">
      <c r="B7" s="95" t="s">
        <v>104</v>
      </c>
      <c r="C7" s="61"/>
      <c r="D7" s="475"/>
      <c r="E7" s="476"/>
      <c r="F7" s="477"/>
      <c r="G7" s="85"/>
      <c r="H7" s="85"/>
      <c r="I7" s="85"/>
    </row>
    <row r="8" spans="2:9" ht="15">
      <c r="B8" s="69">
        <v>1</v>
      </c>
      <c r="C8" s="526" t="s">
        <v>156</v>
      </c>
      <c r="D8" s="192">
        <f>'4. OEB_Adjustment_Input_Sheet'!E95+'4. OEB_Adjustment_Input_Sheet'!H95</f>
        <v>-17.314901354282178</v>
      </c>
      <c r="E8" s="193">
        <v>0</v>
      </c>
      <c r="F8" s="194">
        <f>'4. OEB_Adjustment_Input_Sheet'!M95+'4. OEB_Adjustment_Input_Sheet'!P95+'4. OEB_Adjustment_Input_Sheet'!S95+'4. OEB_Adjustment_Input_Sheet'!J95</f>
        <v>-17.314901354282178</v>
      </c>
      <c r="G8" s="85"/>
      <c r="H8" s="85"/>
      <c r="I8" s="85"/>
    </row>
    <row r="9" spans="2:9" ht="15">
      <c r="B9" s="69">
        <v>2</v>
      </c>
      <c r="C9" s="526" t="s">
        <v>157</v>
      </c>
      <c r="D9" s="195">
        <f>'4. OEB_Adjustment_Input_Sheet'!E96+'4. OEB_Adjustment_Input_Sheet'!H96</f>
        <v>-13.204434967488186</v>
      </c>
      <c r="E9" s="196">
        <v>0</v>
      </c>
      <c r="F9" s="197">
        <f>'4. OEB_Adjustment_Input_Sheet'!M96+'4. OEB_Adjustment_Input_Sheet'!P96+'4. OEB_Adjustment_Input_Sheet'!S96+'4. OEB_Adjustment_Input_Sheet'!J96</f>
        <v>-13.204434967488183</v>
      </c>
      <c r="G9" s="85"/>
      <c r="H9" s="85"/>
      <c r="I9" s="85"/>
    </row>
    <row r="10" spans="2:9" ht="15">
      <c r="B10" s="69">
        <v>3</v>
      </c>
      <c r="C10" s="526" t="s">
        <v>89</v>
      </c>
      <c r="D10" s="195">
        <f>'4. OEB_Adjustment_Input_Sheet'!E97+'4. OEB_Adjustment_Input_Sheet'!H97</f>
        <v>-6.0597456552158979E-2</v>
      </c>
      <c r="E10" s="196">
        <v>0</v>
      </c>
      <c r="F10" s="197">
        <f>'4. OEB_Adjustment_Input_Sheet'!M97+'4. OEB_Adjustment_Input_Sheet'!P97+'4. OEB_Adjustment_Input_Sheet'!S97+'4. OEB_Adjustment_Input_Sheet'!J97</f>
        <v>-6.0597456552158979E-2</v>
      </c>
      <c r="G10" s="85"/>
      <c r="H10" s="85"/>
      <c r="I10" s="85"/>
    </row>
    <row r="11" spans="2:9" ht="15">
      <c r="B11" s="69">
        <v>4</v>
      </c>
      <c r="C11" s="526" t="s">
        <v>158</v>
      </c>
      <c r="D11" s="195">
        <f>'4. OEB_Adjustment_Input_Sheet'!E98+'4. OEB_Adjustment_Input_Sheet'!H98</f>
        <v>82.495702222021194</v>
      </c>
      <c r="E11" s="196">
        <v>0</v>
      </c>
      <c r="F11" s="197">
        <f>'4. OEB_Adjustment_Input_Sheet'!M98+'4. OEB_Adjustment_Input_Sheet'!P98+'4. OEB_Adjustment_Input_Sheet'!S98+'4. OEB_Adjustment_Input_Sheet'!J98</f>
        <v>82.495702222021208</v>
      </c>
      <c r="G11" s="85"/>
      <c r="H11" s="85"/>
      <c r="I11" s="85"/>
    </row>
    <row r="12" spans="2:9" ht="15">
      <c r="B12" s="69">
        <v>5</v>
      </c>
      <c r="C12" s="526" t="s">
        <v>159</v>
      </c>
      <c r="D12" s="195">
        <f>'4. OEB_Adjustment_Input_Sheet'!E99+'4. OEB_Adjustment_Input_Sheet'!H99</f>
        <v>-2.3104096306617861E-2</v>
      </c>
      <c r="E12" s="196">
        <v>0</v>
      </c>
      <c r="F12" s="197">
        <f>'4. OEB_Adjustment_Input_Sheet'!M99+'4. OEB_Adjustment_Input_Sheet'!P99+'4. OEB_Adjustment_Input_Sheet'!S99+'4. OEB_Adjustment_Input_Sheet'!J99</f>
        <v>-2.3104096306617861E-2</v>
      </c>
      <c r="G12" s="85"/>
      <c r="H12" s="85"/>
      <c r="I12" s="85"/>
    </row>
    <row r="13" spans="2:9" ht="15">
      <c r="B13" s="69">
        <v>6</v>
      </c>
      <c r="C13" s="526" t="s">
        <v>160</v>
      </c>
      <c r="D13" s="195">
        <f>'4. OEB_Adjustment_Input_Sheet'!E100+'4. OEB_Adjustment_Input_Sheet'!H100</f>
        <v>3.2813562696940011</v>
      </c>
      <c r="E13" s="196">
        <v>0</v>
      </c>
      <c r="F13" s="197">
        <f>'4. OEB_Adjustment_Input_Sheet'!M100+'4. OEB_Adjustment_Input_Sheet'!P100+'4. OEB_Adjustment_Input_Sheet'!S100+'4. OEB_Adjustment_Input_Sheet'!J100</f>
        <v>3.2813562696940011</v>
      </c>
      <c r="G13" s="85"/>
      <c r="H13" s="85"/>
      <c r="I13" s="85"/>
    </row>
    <row r="14" spans="2:9" ht="15">
      <c r="B14" s="69">
        <v>7</v>
      </c>
      <c r="C14" s="526" t="s">
        <v>161</v>
      </c>
      <c r="D14" s="195">
        <f>'4. OEB_Adjustment_Input_Sheet'!E101+'4. OEB_Adjustment_Input_Sheet'!H101</f>
        <v>2.1005373577158233</v>
      </c>
      <c r="E14" s="196">
        <v>0</v>
      </c>
      <c r="F14" s="197">
        <f>'4. OEB_Adjustment_Input_Sheet'!M101+'4. OEB_Adjustment_Input_Sheet'!P101+'4. OEB_Adjustment_Input_Sheet'!S101+'4. OEB_Adjustment_Input_Sheet'!J101</f>
        <v>2.1005373577158233</v>
      </c>
      <c r="G14" s="85"/>
      <c r="H14" s="85"/>
      <c r="I14" s="85"/>
    </row>
    <row r="15" spans="2:9" ht="15">
      <c r="B15" s="69">
        <v>8</v>
      </c>
      <c r="C15" s="526" t="s">
        <v>162</v>
      </c>
      <c r="D15" s="195">
        <f>'4. OEB_Adjustment_Input_Sheet'!E102+'4. OEB_Adjustment_Input_Sheet'!H102</f>
        <v>11.825907925890577</v>
      </c>
      <c r="E15" s="196">
        <v>0</v>
      </c>
      <c r="F15" s="197">
        <f>'4. OEB_Adjustment_Input_Sheet'!M102+'4. OEB_Adjustment_Input_Sheet'!P102+'4. OEB_Adjustment_Input_Sheet'!S102+'4. OEB_Adjustment_Input_Sheet'!J102</f>
        <v>11.825907925890576</v>
      </c>
      <c r="G15" s="85"/>
      <c r="H15" s="85"/>
      <c r="I15" s="85"/>
    </row>
    <row r="16" spans="2:9" ht="15">
      <c r="B16" s="69">
        <v>9</v>
      </c>
      <c r="C16" s="526" t="s">
        <v>163</v>
      </c>
      <c r="D16" s="195">
        <f>'4. OEB_Adjustment_Input_Sheet'!E103+'4. OEB_Adjustment_Input_Sheet'!H103</f>
        <v>4.2652964921147509</v>
      </c>
      <c r="E16" s="196">
        <v>0</v>
      </c>
      <c r="F16" s="197">
        <f>'4. OEB_Adjustment_Input_Sheet'!M103+'4. OEB_Adjustment_Input_Sheet'!P103+'4. OEB_Adjustment_Input_Sheet'!S103+'4. OEB_Adjustment_Input_Sheet'!J103</f>
        <v>4.2652964921147509</v>
      </c>
      <c r="G16" s="85"/>
      <c r="H16" s="85"/>
      <c r="I16" s="85"/>
    </row>
    <row r="17" spans="2:9" ht="15">
      <c r="B17" s="69">
        <v>10</v>
      </c>
      <c r="C17" s="526" t="s">
        <v>164</v>
      </c>
      <c r="D17" s="195">
        <f>'4. OEB_Adjustment_Input_Sheet'!E104+'4. OEB_Adjustment_Input_Sheet'!H104</f>
        <v>13.454874532514669</v>
      </c>
      <c r="E17" s="196">
        <v>0</v>
      </c>
      <c r="F17" s="595">
        <f>'4. OEB_Adjustment_Input_Sheet'!M104+'4. OEB_Adjustment_Input_Sheet'!P104+'4. OEB_Adjustment_Input_Sheet'!S104+'4. OEB_Adjustment_Input_Sheet'!J104</f>
        <v>13.454874532514669</v>
      </c>
      <c r="G17" s="85"/>
      <c r="H17" s="85"/>
      <c r="I17" s="85"/>
    </row>
    <row r="18" spans="2:9" ht="16.5" thickBot="1">
      <c r="B18" s="106">
        <v>11</v>
      </c>
      <c r="C18" s="16" t="s">
        <v>0</v>
      </c>
      <c r="D18" s="206">
        <f>SUM(D8:D17)</f>
        <v>86.820636925321878</v>
      </c>
      <c r="E18" s="255">
        <f t="shared" ref="E18:F18" si="0">SUM(E8:E17)</f>
        <v>0</v>
      </c>
      <c r="F18" s="207">
        <f t="shared" si="0"/>
        <v>86.820636925321892</v>
      </c>
      <c r="G18" s="85"/>
      <c r="H18" s="85"/>
      <c r="I18" s="85"/>
    </row>
    <row r="19" spans="2:9" ht="15.75" thickBot="1">
      <c r="B19" s="79"/>
      <c r="C19" s="47"/>
      <c r="D19" s="211"/>
      <c r="E19" s="209"/>
      <c r="F19" s="210"/>
      <c r="G19" s="85"/>
      <c r="H19" s="85"/>
      <c r="I19" s="85"/>
    </row>
    <row r="20" spans="2:9" ht="16.5" thickBot="1">
      <c r="B20" s="605">
        <v>12</v>
      </c>
      <c r="C20" s="599" t="s">
        <v>237</v>
      </c>
      <c r="D20" s="607">
        <v>60.455345999999999</v>
      </c>
      <c r="E20" s="499"/>
      <c r="F20" s="205"/>
      <c r="G20" s="85"/>
      <c r="H20" s="85"/>
      <c r="I20" s="85"/>
    </row>
    <row r="21" spans="2:9" ht="15.75">
      <c r="B21" s="106"/>
      <c r="C21" s="14"/>
      <c r="D21" s="540"/>
      <c r="E21" s="596"/>
      <c r="F21" s="597"/>
      <c r="G21" s="85"/>
      <c r="H21" s="85"/>
      <c r="I21" s="85"/>
    </row>
    <row r="22" spans="2:9" ht="15.75">
      <c r="B22" s="604">
        <v>12</v>
      </c>
      <c r="C22" s="598" t="s">
        <v>240</v>
      </c>
      <c r="D22" s="540"/>
      <c r="E22" s="596"/>
      <c r="F22" s="610">
        <v>25.166666666666668</v>
      </c>
      <c r="G22" s="85"/>
      <c r="H22" s="85"/>
      <c r="I22" s="85"/>
    </row>
    <row r="23" spans="2:9" ht="15.75">
      <c r="B23" s="604">
        <v>13</v>
      </c>
      <c r="C23" s="598" t="s">
        <v>239</v>
      </c>
      <c r="D23" s="540"/>
      <c r="E23" s="596"/>
      <c r="F23" s="610">
        <v>30.2</v>
      </c>
      <c r="G23" s="85"/>
      <c r="H23" s="85"/>
      <c r="I23" s="85"/>
    </row>
    <row r="24" spans="2:9" ht="15.75">
      <c r="B24" s="604">
        <v>14</v>
      </c>
      <c r="C24" s="598" t="s">
        <v>238</v>
      </c>
      <c r="D24" s="540"/>
      <c r="E24" s="596"/>
      <c r="F24" s="610">
        <v>30.2</v>
      </c>
      <c r="G24" s="85"/>
      <c r="H24" s="85"/>
      <c r="I24" s="85"/>
    </row>
    <row r="25" spans="2:9" ht="15.75">
      <c r="B25" s="106"/>
      <c r="C25" s="14"/>
      <c r="D25" s="540"/>
      <c r="E25" s="596"/>
      <c r="F25" s="597"/>
      <c r="G25" s="85"/>
      <c r="H25" s="85"/>
      <c r="I25" s="85"/>
    </row>
    <row r="26" spans="2:9" ht="15.75" thickBot="1">
      <c r="B26" s="79"/>
      <c r="C26" s="47"/>
      <c r="D26" s="110"/>
      <c r="E26" s="92"/>
      <c r="F26" s="108"/>
      <c r="G26" s="85"/>
      <c r="H26" s="85"/>
      <c r="I26" s="85"/>
    </row>
    <row r="27" spans="2:9" ht="15.75">
      <c r="B27" s="605">
        <v>13</v>
      </c>
      <c r="C27" s="599" t="s">
        <v>241</v>
      </c>
      <c r="D27" s="606">
        <f>D18/D20</f>
        <v>1.4361118192148281</v>
      </c>
      <c r="E27" s="193"/>
      <c r="F27" s="600"/>
      <c r="G27" s="85"/>
      <c r="H27" s="85"/>
      <c r="I27" s="85"/>
    </row>
    <row r="28" spans="2:9" ht="15.75">
      <c r="B28" s="106"/>
      <c r="C28" s="14"/>
      <c r="D28" s="608"/>
      <c r="E28" s="196"/>
      <c r="F28" s="601"/>
      <c r="G28" s="85"/>
      <c r="H28" s="85"/>
      <c r="I28" s="85"/>
    </row>
    <row r="29" spans="2:9" ht="15.75">
      <c r="B29" s="604">
        <v>15</v>
      </c>
      <c r="C29" s="598" t="s">
        <v>242</v>
      </c>
      <c r="D29" s="608"/>
      <c r="E29" s="196"/>
      <c r="F29" s="611">
        <f>0.15*F$18/F22</f>
        <v>0.51747399491913704</v>
      </c>
      <c r="G29" s="85"/>
      <c r="H29" s="85"/>
      <c r="I29" s="85"/>
    </row>
    <row r="30" spans="2:9" ht="15.75">
      <c r="B30" s="604">
        <v>16</v>
      </c>
      <c r="C30" s="598" t="s">
        <v>243</v>
      </c>
      <c r="D30" s="608"/>
      <c r="E30" s="196"/>
      <c r="F30" s="611">
        <f>0.5*F$18/F23</f>
        <v>1.4374277636642698</v>
      </c>
      <c r="G30" s="85"/>
      <c r="H30" s="85"/>
      <c r="I30" s="85"/>
    </row>
    <row r="31" spans="2:9" ht="15.75">
      <c r="B31" s="604">
        <v>17</v>
      </c>
      <c r="C31" s="598" t="s">
        <v>244</v>
      </c>
      <c r="D31" s="608"/>
      <c r="E31" s="196"/>
      <c r="F31" s="611">
        <f>0.35*F$18/F24</f>
        <v>1.0061994345649887</v>
      </c>
      <c r="G31" s="85"/>
      <c r="H31" s="85"/>
      <c r="I31" s="85"/>
    </row>
    <row r="32" spans="2:9" ht="15.75">
      <c r="B32" s="106"/>
      <c r="C32" s="598"/>
      <c r="D32" s="608"/>
      <c r="E32" s="196"/>
      <c r="F32" s="601"/>
      <c r="G32" s="85"/>
      <c r="H32" s="85"/>
      <c r="I32" s="85"/>
    </row>
    <row r="33" spans="2:9" ht="16.5" thickBot="1">
      <c r="B33" s="113"/>
      <c r="C33" s="114"/>
      <c r="D33" s="609"/>
      <c r="E33" s="602"/>
      <c r="F33" s="603"/>
      <c r="G33" s="85"/>
      <c r="H33" s="85"/>
      <c r="I33" s="85"/>
    </row>
    <row r="34" spans="2:9" ht="15.75" thickBot="1">
      <c r="E34" s="92"/>
      <c r="F34" s="92"/>
      <c r="G34" s="85"/>
      <c r="H34" s="85"/>
      <c r="I34" s="85"/>
    </row>
    <row r="35" spans="2:9" ht="15.75" customHeight="1" thickBot="1">
      <c r="B35" s="107"/>
      <c r="C35" s="2"/>
      <c r="D35" s="675" t="s">
        <v>20</v>
      </c>
      <c r="E35" s="676"/>
      <c r="F35" s="677"/>
      <c r="G35" s="85"/>
      <c r="H35" s="85"/>
      <c r="I35" s="85"/>
    </row>
    <row r="36" spans="2:9" ht="15.75">
      <c r="B36" s="130"/>
      <c r="C36" s="129"/>
      <c r="D36" s="672" t="s">
        <v>236</v>
      </c>
      <c r="E36" s="673"/>
      <c r="F36" s="674"/>
      <c r="G36" s="85"/>
      <c r="H36" s="85"/>
      <c r="I36" s="85"/>
    </row>
    <row r="37" spans="2:9" ht="15.75">
      <c r="B37" s="74" t="s">
        <v>2</v>
      </c>
      <c r="C37" s="224"/>
      <c r="D37" s="519" t="str">
        <f t="shared" ref="D37:F38" si="1">D4</f>
        <v>OPG Proposed</v>
      </c>
      <c r="E37" s="240" t="str">
        <f t="shared" si="1"/>
        <v>OEB</v>
      </c>
      <c r="F37" s="10" t="str">
        <f t="shared" si="1"/>
        <v>OEB</v>
      </c>
      <c r="G37" s="85"/>
      <c r="H37" s="85"/>
      <c r="I37" s="85"/>
    </row>
    <row r="38" spans="2:9" ht="16.5" thickBot="1">
      <c r="B38" s="75" t="s">
        <v>3</v>
      </c>
      <c r="C38" s="225" t="s">
        <v>1</v>
      </c>
      <c r="D38" s="520">
        <f t="shared" si="1"/>
        <v>43117</v>
      </c>
      <c r="E38" s="241" t="str">
        <f t="shared" si="1"/>
        <v>Adjustment</v>
      </c>
      <c r="F38" s="12" t="str">
        <f t="shared" si="1"/>
        <v>Approved</v>
      </c>
      <c r="G38" s="85"/>
      <c r="H38" s="85"/>
      <c r="I38" s="85"/>
    </row>
    <row r="39" spans="2:9" ht="15">
      <c r="B39" s="73"/>
      <c r="C39" s="115"/>
      <c r="D39" s="436" t="s">
        <v>4</v>
      </c>
      <c r="E39" s="437" t="s">
        <v>5</v>
      </c>
      <c r="F39" s="438" t="s">
        <v>6</v>
      </c>
      <c r="G39" s="85"/>
      <c r="H39" s="85"/>
      <c r="I39" s="85"/>
    </row>
    <row r="40" spans="2:9" ht="16.5" thickBot="1">
      <c r="B40" s="95" t="s">
        <v>104</v>
      </c>
      <c r="C40" s="61"/>
      <c r="D40" s="481"/>
      <c r="E40" s="476"/>
      <c r="F40" s="477"/>
      <c r="G40" s="85"/>
      <c r="H40" s="85"/>
      <c r="I40" s="85"/>
    </row>
    <row r="41" spans="2:9" ht="15">
      <c r="B41" s="69">
        <v>18</v>
      </c>
      <c r="C41" s="526" t="s">
        <v>92</v>
      </c>
      <c r="D41" s="192">
        <f>'4. OEB_Adjustment_Input_Sheet'!E108+'4. OEB_Adjustment_Input_Sheet'!H108</f>
        <v>1.7203336053073675</v>
      </c>
      <c r="E41" s="193">
        <v>0</v>
      </c>
      <c r="F41" s="197">
        <f>'4. OEB_Adjustment_Input_Sheet'!M108+'4. OEB_Adjustment_Input_Sheet'!P108+'4. OEB_Adjustment_Input_Sheet'!S108+'4. OEB_Adjustment_Input_Sheet'!J108</f>
        <v>1.720333605307367</v>
      </c>
      <c r="G41" s="85"/>
      <c r="H41" s="85"/>
      <c r="I41" s="85"/>
    </row>
    <row r="42" spans="2:9" ht="15">
      <c r="B42" s="69">
        <v>19</v>
      </c>
      <c r="C42" s="526" t="s">
        <v>165</v>
      </c>
      <c r="D42" s="195">
        <f>'4. OEB_Adjustment_Input_Sheet'!E109+'4. OEB_Adjustment_Input_Sheet'!H109</f>
        <v>0.95040165493531803</v>
      </c>
      <c r="E42" s="196">
        <v>0</v>
      </c>
      <c r="F42" s="197">
        <f>'4. OEB_Adjustment_Input_Sheet'!M109+'4. OEB_Adjustment_Input_Sheet'!P109+'4. OEB_Adjustment_Input_Sheet'!S109+'4. OEB_Adjustment_Input_Sheet'!J109</f>
        <v>0.95040165493531803</v>
      </c>
      <c r="G42" s="85"/>
      <c r="H42" s="85"/>
      <c r="I42" s="85"/>
    </row>
    <row r="43" spans="2:9" ht="15">
      <c r="B43" s="69">
        <v>20</v>
      </c>
      <c r="C43" s="526" t="s">
        <v>166</v>
      </c>
      <c r="D43" s="195">
        <f>'4. OEB_Adjustment_Input_Sheet'!E110+'4. OEB_Adjustment_Input_Sheet'!H110</f>
        <v>-37.556757044680523</v>
      </c>
      <c r="E43" s="196">
        <v>0</v>
      </c>
      <c r="F43" s="197">
        <f>'4. OEB_Adjustment_Input_Sheet'!M110+'4. OEB_Adjustment_Input_Sheet'!P110+'4. OEB_Adjustment_Input_Sheet'!S110+'4. OEB_Adjustment_Input_Sheet'!J110</f>
        <v>-37.556757044680523</v>
      </c>
      <c r="G43" s="85"/>
      <c r="H43" s="85"/>
      <c r="I43" s="85"/>
    </row>
    <row r="44" spans="2:9" ht="15">
      <c r="B44" s="69">
        <v>21</v>
      </c>
      <c r="C44" s="526" t="s">
        <v>167</v>
      </c>
      <c r="D44" s="195">
        <f>'4. OEB_Adjustment_Input_Sheet'!E111+'4. OEB_Adjustment_Input_Sheet'!H111</f>
        <v>-31.588823211759852</v>
      </c>
      <c r="E44" s="196">
        <v>0</v>
      </c>
      <c r="F44" s="197">
        <f>'4. OEB_Adjustment_Input_Sheet'!M111+'4. OEB_Adjustment_Input_Sheet'!P111+'4. OEB_Adjustment_Input_Sheet'!S111+'4. OEB_Adjustment_Input_Sheet'!J111</f>
        <v>-31.588823211759859</v>
      </c>
      <c r="G44" s="85"/>
      <c r="H44" s="85"/>
      <c r="I44" s="85"/>
    </row>
    <row r="45" spans="2:9" ht="15">
      <c r="B45" s="69">
        <v>22</v>
      </c>
      <c r="C45" s="526" t="s">
        <v>168</v>
      </c>
      <c r="D45" s="195">
        <f>'4. OEB_Adjustment_Input_Sheet'!E112+'4. OEB_Adjustment_Input_Sheet'!H112</f>
        <v>-68.62464436411399</v>
      </c>
      <c r="E45" s="196">
        <v>0</v>
      </c>
      <c r="F45" s="197">
        <f>'4. OEB_Adjustment_Input_Sheet'!M112+'4. OEB_Adjustment_Input_Sheet'!P112+'4. OEB_Adjustment_Input_Sheet'!S112+'4. OEB_Adjustment_Input_Sheet'!J112</f>
        <v>-68.62464436411399</v>
      </c>
      <c r="G45" s="85"/>
      <c r="H45" s="85"/>
      <c r="I45" s="85"/>
    </row>
    <row r="46" spans="2:9" ht="30">
      <c r="B46" s="69">
        <v>23</v>
      </c>
      <c r="C46" s="527" t="s">
        <v>169</v>
      </c>
      <c r="D46" s="195">
        <f>'4. OEB_Adjustment_Input_Sheet'!E113+'4. OEB_Adjustment_Input_Sheet'!H113</f>
        <v>20.589377358209461</v>
      </c>
      <c r="E46" s="196">
        <v>0</v>
      </c>
      <c r="F46" s="197">
        <f>'4. OEB_Adjustment_Input_Sheet'!M113+'4. OEB_Adjustment_Input_Sheet'!P113+'4. OEB_Adjustment_Input_Sheet'!S113+'4. OEB_Adjustment_Input_Sheet'!J113</f>
        <v>20.589377358209461</v>
      </c>
      <c r="G46" s="85"/>
      <c r="H46" s="85"/>
      <c r="I46" s="85"/>
    </row>
    <row r="47" spans="2:9" ht="15">
      <c r="B47" s="69">
        <v>24</v>
      </c>
      <c r="C47" s="526" t="s">
        <v>170</v>
      </c>
      <c r="D47" s="195">
        <f>'4. OEB_Adjustment_Input_Sheet'!E114+'4. OEB_Adjustment_Input_Sheet'!H114</f>
        <v>-4.3049538083769026</v>
      </c>
      <c r="E47" s="196">
        <v>0</v>
      </c>
      <c r="F47" s="197">
        <f>'4. OEB_Adjustment_Input_Sheet'!M114+'4. OEB_Adjustment_Input_Sheet'!P114+'4. OEB_Adjustment_Input_Sheet'!S114+'4. OEB_Adjustment_Input_Sheet'!J114</f>
        <v>-4.3049538083769026</v>
      </c>
      <c r="G47" s="85"/>
      <c r="H47" s="85"/>
      <c r="I47" s="85"/>
    </row>
    <row r="48" spans="2:9" ht="15">
      <c r="B48" s="69">
        <v>25</v>
      </c>
      <c r="C48" s="526" t="s">
        <v>171</v>
      </c>
      <c r="D48" s="195">
        <f>'4. OEB_Adjustment_Input_Sheet'!E115+'4. OEB_Adjustment_Input_Sheet'!H115</f>
        <v>42.93203832367918</v>
      </c>
      <c r="E48" s="196">
        <v>0</v>
      </c>
      <c r="F48" s="197">
        <f>'4. OEB_Adjustment_Input_Sheet'!M115+'4. OEB_Adjustment_Input_Sheet'!P115+'4. OEB_Adjustment_Input_Sheet'!S115+'4. OEB_Adjustment_Input_Sheet'!J115</f>
        <v>42.93203832367918</v>
      </c>
      <c r="G48" s="85"/>
      <c r="H48" s="85"/>
      <c r="I48" s="85"/>
    </row>
    <row r="49" spans="2:9" ht="15">
      <c r="B49" s="69">
        <v>26</v>
      </c>
      <c r="C49" s="526" t="s">
        <v>172</v>
      </c>
      <c r="D49" s="195">
        <f>'4. OEB_Adjustment_Input_Sheet'!E116+'4. OEB_Adjustment_Input_Sheet'!H116</f>
        <v>226.18945954694186</v>
      </c>
      <c r="E49" s="196">
        <v>0</v>
      </c>
      <c r="F49" s="197">
        <f>'4. OEB_Adjustment_Input_Sheet'!M116+'4. OEB_Adjustment_Input_Sheet'!P116+'4. OEB_Adjustment_Input_Sheet'!S116+'4. OEB_Adjustment_Input_Sheet'!J116</f>
        <v>226.18945954694186</v>
      </c>
      <c r="G49" s="85"/>
      <c r="H49" s="85"/>
      <c r="I49" s="85"/>
    </row>
    <row r="50" spans="2:9" ht="15">
      <c r="B50" s="69">
        <v>27</v>
      </c>
      <c r="C50" s="526" t="s">
        <v>173</v>
      </c>
      <c r="D50" s="195">
        <f>'4. OEB_Adjustment_Input_Sheet'!E117+'4. OEB_Adjustment_Input_Sheet'!H117</f>
        <v>23.425233732956002</v>
      </c>
      <c r="E50" s="196">
        <v>0</v>
      </c>
      <c r="F50" s="197">
        <f>'4. OEB_Adjustment_Input_Sheet'!M117+'4. OEB_Adjustment_Input_Sheet'!P117+'4. OEB_Adjustment_Input_Sheet'!S117+'4. OEB_Adjustment_Input_Sheet'!J117</f>
        <v>23.425233732956002</v>
      </c>
      <c r="G50" s="85"/>
      <c r="H50" s="85"/>
      <c r="I50" s="85"/>
    </row>
    <row r="51" spans="2:9" ht="15">
      <c r="B51" s="69">
        <v>28</v>
      </c>
      <c r="C51" s="526" t="s">
        <v>174</v>
      </c>
      <c r="D51" s="195">
        <f>'4. OEB_Adjustment_Input_Sheet'!E118+'4. OEB_Adjustment_Input_Sheet'!H118</f>
        <v>44.128400897558727</v>
      </c>
      <c r="E51" s="494">
        <v>0</v>
      </c>
      <c r="F51" s="197">
        <f>'4. OEB_Adjustment_Input_Sheet'!M118+'4. OEB_Adjustment_Input_Sheet'!P118+'4. OEB_Adjustment_Input_Sheet'!S118+'4. OEB_Adjustment_Input_Sheet'!J118</f>
        <v>44.12840089755872</v>
      </c>
      <c r="G51" s="85"/>
      <c r="H51" s="85"/>
      <c r="I51" s="85"/>
    </row>
    <row r="52" spans="2:9" ht="16.5" thickBot="1">
      <c r="B52" s="69">
        <v>29</v>
      </c>
      <c r="C52" s="16" t="s">
        <v>0</v>
      </c>
      <c r="D52" s="206">
        <f>SUM(D41:D51)</f>
        <v>217.86006669065662</v>
      </c>
      <c r="E52" s="495">
        <v>0</v>
      </c>
      <c r="F52" s="207">
        <f t="shared" ref="F52" si="2">SUM(F41:F51)</f>
        <v>217.86006669065662</v>
      </c>
    </row>
    <row r="53" spans="2:9" ht="15.75" thickBot="1">
      <c r="B53" s="79"/>
      <c r="C53" s="47"/>
      <c r="D53" s="211"/>
      <c r="E53" s="209"/>
      <c r="F53" s="210"/>
    </row>
    <row r="54" spans="2:9" ht="16.5" thickBot="1">
      <c r="B54" s="605">
        <v>26</v>
      </c>
      <c r="C54" s="599" t="s">
        <v>246</v>
      </c>
      <c r="D54" s="607">
        <f>'4. OEB_Adjustment_Input_Sheet'!E51+'4. OEB_Adjustment_Input_Sheet'!H51</f>
        <v>76.569040000000001</v>
      </c>
      <c r="E54" s="499"/>
      <c r="F54" s="205"/>
    </row>
    <row r="55" spans="2:9" ht="15.75">
      <c r="B55" s="106"/>
      <c r="C55" s="14"/>
      <c r="D55" s="540"/>
      <c r="E55" s="596"/>
      <c r="F55" s="597"/>
      <c r="G55" s="85"/>
      <c r="H55" s="85"/>
      <c r="I55" s="85"/>
    </row>
    <row r="56" spans="2:9" ht="15.75">
      <c r="B56" s="604">
        <v>30</v>
      </c>
      <c r="C56" s="598" t="s">
        <v>240</v>
      </c>
      <c r="D56" s="540"/>
      <c r="E56" s="596"/>
      <c r="F56" s="610">
        <v>31.263539999999999</v>
      </c>
      <c r="G56" s="85"/>
      <c r="H56" s="85"/>
      <c r="I56" s="85"/>
    </row>
    <row r="57" spans="2:9" ht="15.75">
      <c r="B57" s="604">
        <v>31</v>
      </c>
      <c r="C57" s="598" t="s">
        <v>239</v>
      </c>
      <c r="D57" s="540"/>
      <c r="E57" s="596"/>
      <c r="F57" s="610">
        <v>39.026139999999998</v>
      </c>
      <c r="G57" s="85"/>
      <c r="H57" s="85"/>
      <c r="I57" s="85"/>
    </row>
    <row r="58" spans="2:9" ht="15.75">
      <c r="B58" s="604">
        <v>32</v>
      </c>
      <c r="C58" s="598" t="s">
        <v>238</v>
      </c>
      <c r="D58" s="540"/>
      <c r="E58" s="596"/>
      <c r="F58" s="610">
        <v>37.355330000000002</v>
      </c>
      <c r="G58" s="85"/>
      <c r="H58" s="85"/>
      <c r="I58" s="85"/>
    </row>
    <row r="59" spans="2:9" ht="15.75">
      <c r="B59" s="106"/>
      <c r="C59" s="14"/>
      <c r="D59" s="540"/>
      <c r="E59" s="596"/>
      <c r="F59" s="597"/>
      <c r="G59" s="85"/>
      <c r="H59" s="85"/>
      <c r="I59" s="85"/>
    </row>
    <row r="60" spans="2:9" ht="16.5" thickBot="1">
      <c r="B60" s="106"/>
      <c r="C60" s="14"/>
      <c r="D60" s="612"/>
      <c r="E60" s="613"/>
      <c r="F60" s="614"/>
    </row>
    <row r="61" spans="2:9" ht="15.75">
      <c r="B61" s="605">
        <v>27</v>
      </c>
      <c r="C61" s="599" t="s">
        <v>245</v>
      </c>
      <c r="D61" s="606">
        <f>D52/D54</f>
        <v>2.8452761937547684</v>
      </c>
      <c r="E61" s="193"/>
      <c r="F61" s="600"/>
    </row>
    <row r="62" spans="2:9" ht="15.75">
      <c r="B62" s="106"/>
      <c r="C62" s="14"/>
      <c r="D62" s="540"/>
      <c r="E62" s="596"/>
      <c r="F62" s="597"/>
    </row>
    <row r="63" spans="2:9" ht="15.75">
      <c r="B63" s="604">
        <v>33</v>
      </c>
      <c r="C63" s="598" t="s">
        <v>242</v>
      </c>
      <c r="D63" s="608"/>
      <c r="E63" s="196"/>
      <c r="F63" s="611">
        <f>0.15*F$52/F56</f>
        <v>1.0452754231797965</v>
      </c>
    </row>
    <row r="64" spans="2:9" ht="15.75">
      <c r="B64" s="604">
        <v>34</v>
      </c>
      <c r="C64" s="598" t="s">
        <v>243</v>
      </c>
      <c r="D64" s="608"/>
      <c r="E64" s="196"/>
      <c r="F64" s="611">
        <f>0.5*F$52/F57</f>
        <v>2.7912069537322504</v>
      </c>
    </row>
    <row r="65" spans="2:6" ht="15.75">
      <c r="B65" s="604">
        <v>35</v>
      </c>
      <c r="C65" s="598" t="s">
        <v>244</v>
      </c>
      <c r="D65" s="608"/>
      <c r="E65" s="196"/>
      <c r="F65" s="611">
        <f>0.35*F$52/F58</f>
        <v>2.0412354365957901</v>
      </c>
    </row>
    <row r="66" spans="2:6" ht="16.5" thickBot="1">
      <c r="B66" s="113"/>
      <c r="C66" s="114"/>
      <c r="D66" s="541"/>
      <c r="E66" s="615"/>
      <c r="F66" s="616"/>
    </row>
    <row r="67" spans="2:6"/>
    <row r="68" spans="2:6" ht="15">
      <c r="B68" s="412" t="s">
        <v>213</v>
      </c>
    </row>
    <row r="69" spans="2:6" hidden="1">
      <c r="B69" s="342"/>
    </row>
    <row r="70" spans="2:6" hidden="1"/>
    <row r="71" spans="2:6" hidden="1"/>
    <row r="72" spans="2:6" hidden="1"/>
    <row r="73" spans="2:6" hidden="1"/>
    <row r="74" spans="2:6" hidden="1"/>
    <row r="75" spans="2:6" hidden="1"/>
    <row r="76" spans="2:6" hidden="1"/>
    <row r="77" spans="2:6" hidden="1"/>
    <row r="78" spans="2:6" hidden="1"/>
    <row r="79" spans="2:6" hidden="1"/>
    <row r="80" spans="2:6"/>
    <row r="81"/>
    <row r="82"/>
    <row r="83"/>
    <row r="84"/>
    <row r="85"/>
    <row r="86"/>
  </sheetData>
  <mergeCells count="5">
    <mergeCell ref="B1:F1"/>
    <mergeCell ref="D3:F3"/>
    <mergeCell ref="D2:F2"/>
    <mergeCell ref="D35:F35"/>
    <mergeCell ref="D36:F36"/>
  </mergeCells>
  <pageMargins left="1" right="1" top="1" bottom="1" header="0.5" footer="0.5"/>
  <pageSetup paperSize="17" scale="90" orientation="landscape" r:id="rId1"/>
  <headerFooter>
    <oddHeader>&amp;COPG Recovery of Deferral and Variance Accounts and Riders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S313"/>
  <sheetViews>
    <sheetView showGridLines="0" tabSelected="1" topLeftCell="A58" zoomScale="70" zoomScaleNormal="70" zoomScaleSheetLayoutView="55" workbookViewId="0">
      <pane xSplit="4" topLeftCell="H1" activePane="topRight" state="frozen"/>
      <selection activeCell="A50" sqref="A50"/>
      <selection pane="topRight" activeCell="M67" sqref="M67"/>
    </sheetView>
  </sheetViews>
  <sheetFormatPr defaultColWidth="9.140625" defaultRowHeight="12.75"/>
  <cols>
    <col min="1" max="1" width="2.7109375" style="345" customWidth="1"/>
    <col min="2" max="2" width="6.140625" style="345" customWidth="1"/>
    <col min="3" max="3" width="80.7109375" style="345" customWidth="1"/>
    <col min="4" max="4" width="20.7109375" style="345" customWidth="1"/>
    <col min="5" max="19" width="19.7109375" style="345" customWidth="1"/>
    <col min="20" max="16384" width="9.140625" style="345"/>
  </cols>
  <sheetData>
    <row r="2" spans="2:19" ht="18.75" thickBot="1">
      <c r="B2" s="678" t="s">
        <v>214</v>
      </c>
      <c r="C2" s="678"/>
      <c r="D2" s="678"/>
      <c r="E2" s="678"/>
      <c r="F2" s="678"/>
    </row>
    <row r="3" spans="2:19" ht="18.75" thickBot="1">
      <c r="B3" s="346"/>
      <c r="E3" s="685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7"/>
    </row>
    <row r="4" spans="2:19" s="347" customFormat="1" ht="16.5" thickBot="1">
      <c r="C4" s="348"/>
      <c r="E4" s="685" t="s">
        <v>223</v>
      </c>
      <c r="F4" s="686"/>
      <c r="G4" s="687"/>
      <c r="H4" s="685" t="s">
        <v>178</v>
      </c>
      <c r="I4" s="686"/>
      <c r="J4" s="687"/>
      <c r="K4" s="685" t="s">
        <v>178</v>
      </c>
      <c r="L4" s="686"/>
      <c r="M4" s="687"/>
      <c r="N4" s="685" t="s">
        <v>178</v>
      </c>
      <c r="O4" s="686"/>
      <c r="P4" s="687"/>
      <c r="Q4" s="685" t="s">
        <v>178</v>
      </c>
      <c r="R4" s="686"/>
      <c r="S4" s="687"/>
    </row>
    <row r="5" spans="2:19" ht="15.75">
      <c r="B5" s="349"/>
      <c r="C5" s="350"/>
      <c r="D5" s="350"/>
      <c r="E5" s="697">
        <v>2017</v>
      </c>
      <c r="F5" s="682"/>
      <c r="G5" s="683"/>
      <c r="H5" s="682">
        <v>2018</v>
      </c>
      <c r="I5" s="682"/>
      <c r="J5" s="683"/>
      <c r="K5" s="697">
        <v>2019</v>
      </c>
      <c r="L5" s="682"/>
      <c r="M5" s="683"/>
      <c r="N5" s="682">
        <v>2020</v>
      </c>
      <c r="O5" s="682"/>
      <c r="P5" s="683"/>
      <c r="Q5" s="697">
        <v>2021</v>
      </c>
      <c r="R5" s="682"/>
      <c r="S5" s="683"/>
    </row>
    <row r="6" spans="2:19" ht="15.75">
      <c r="B6" s="351" t="s">
        <v>2</v>
      </c>
      <c r="C6" s="352"/>
      <c r="D6" s="352"/>
      <c r="E6" s="528" t="str">
        <f>'4. OEB_Adjustment_Input_Sheet'!E4</f>
        <v>OPG Proposed</v>
      </c>
      <c r="F6" s="523" t="str">
        <f>'4. OEB_Adjustment_Input_Sheet'!F4</f>
        <v>OEB</v>
      </c>
      <c r="G6" s="524" t="str">
        <f>'4. OEB_Adjustment_Input_Sheet'!G4</f>
        <v>OEB</v>
      </c>
      <c r="H6" s="528" t="str">
        <f>'4. OEB_Adjustment_Input_Sheet'!H4</f>
        <v>OPG Proposed</v>
      </c>
      <c r="I6" s="523" t="str">
        <f>'4. OEB_Adjustment_Input_Sheet'!I4</f>
        <v>OEB</v>
      </c>
      <c r="J6" s="524" t="str">
        <f>'4. OEB_Adjustment_Input_Sheet'!J4</f>
        <v>OEB</v>
      </c>
      <c r="K6" s="528" t="str">
        <f>'4. OEB_Adjustment_Input_Sheet'!K4</f>
        <v>OPG Proposed</v>
      </c>
      <c r="L6" s="523" t="str">
        <f>'4. OEB_Adjustment_Input_Sheet'!L4</f>
        <v>OEB</v>
      </c>
      <c r="M6" s="524" t="str">
        <f>'4. OEB_Adjustment_Input_Sheet'!M4</f>
        <v>OEB</v>
      </c>
      <c r="N6" s="528" t="str">
        <f>'4. OEB_Adjustment_Input_Sheet'!N4</f>
        <v>OPG Proposed</v>
      </c>
      <c r="O6" s="523" t="str">
        <f>'4. OEB_Adjustment_Input_Sheet'!O4</f>
        <v>OEB</v>
      </c>
      <c r="P6" s="524" t="str">
        <f>'4. OEB_Adjustment_Input_Sheet'!P4</f>
        <v>OEB</v>
      </c>
      <c r="Q6" s="528" t="str">
        <f>'4. OEB_Adjustment_Input_Sheet'!Q4</f>
        <v>OPG Proposed</v>
      </c>
      <c r="R6" s="523" t="str">
        <f>'4. OEB_Adjustment_Input_Sheet'!R4</f>
        <v>OEB</v>
      </c>
      <c r="S6" s="524" t="str">
        <f>'4. OEB_Adjustment_Input_Sheet'!S4</f>
        <v>OEB</v>
      </c>
    </row>
    <row r="7" spans="2:19" ht="16.5" thickBot="1">
      <c r="B7" s="353" t="s">
        <v>3</v>
      </c>
      <c r="C7" s="354" t="s">
        <v>1</v>
      </c>
      <c r="D7" s="354"/>
      <c r="E7" s="531">
        <f>'4. OEB_Adjustment_Input_Sheet'!E5</f>
        <v>43117</v>
      </c>
      <c r="F7" s="525" t="str">
        <f>'4. OEB_Adjustment_Input_Sheet'!F5</f>
        <v>Adjustment</v>
      </c>
      <c r="G7" s="515" t="str">
        <f>'4. OEB_Adjustment_Input_Sheet'!G5</f>
        <v>Approved</v>
      </c>
      <c r="H7" s="531">
        <f>'4. OEB_Adjustment_Input_Sheet'!H5</f>
        <v>43117</v>
      </c>
      <c r="I7" s="525" t="str">
        <f>'4. OEB_Adjustment_Input_Sheet'!I5</f>
        <v>Adjustment</v>
      </c>
      <c r="J7" s="515" t="str">
        <f>'4. OEB_Adjustment_Input_Sheet'!J5</f>
        <v>Approved</v>
      </c>
      <c r="K7" s="531">
        <f>'4. OEB_Adjustment_Input_Sheet'!K5</f>
        <v>43117</v>
      </c>
      <c r="L7" s="525" t="str">
        <f>'4. OEB_Adjustment_Input_Sheet'!L5</f>
        <v>Adjustment</v>
      </c>
      <c r="M7" s="515" t="str">
        <f>'4. OEB_Adjustment_Input_Sheet'!M5</f>
        <v>Approved</v>
      </c>
      <c r="N7" s="531">
        <f>'4. OEB_Adjustment_Input_Sheet'!N5</f>
        <v>43117</v>
      </c>
      <c r="O7" s="525" t="str">
        <f>'4. OEB_Adjustment_Input_Sheet'!O5</f>
        <v>Adjustment</v>
      </c>
      <c r="P7" s="515" t="str">
        <f>'4. OEB_Adjustment_Input_Sheet'!P5</f>
        <v>Approved</v>
      </c>
      <c r="Q7" s="531">
        <f>'4. OEB_Adjustment_Input_Sheet'!Q5</f>
        <v>43117</v>
      </c>
      <c r="R7" s="525" t="str">
        <f>'4. OEB_Adjustment_Input_Sheet'!R5</f>
        <v>Adjustment</v>
      </c>
      <c r="S7" s="515" t="str">
        <f>'4. OEB_Adjustment_Input_Sheet'!S5</f>
        <v>Approved</v>
      </c>
    </row>
    <row r="8" spans="2:19" ht="15">
      <c r="B8" s="355"/>
      <c r="C8" s="356"/>
      <c r="D8" s="356"/>
      <c r="E8" s="279" t="s">
        <v>4</v>
      </c>
      <c r="F8" s="236" t="s">
        <v>5</v>
      </c>
      <c r="G8" s="237" t="s">
        <v>6</v>
      </c>
      <c r="H8" s="235" t="s">
        <v>7</v>
      </c>
      <c r="I8" s="236" t="s">
        <v>9</v>
      </c>
      <c r="J8" s="237" t="s">
        <v>11</v>
      </c>
      <c r="K8" s="235" t="s">
        <v>129</v>
      </c>
      <c r="L8" s="236" t="s">
        <v>130</v>
      </c>
      <c r="M8" s="237" t="s">
        <v>131</v>
      </c>
      <c r="N8" s="235" t="s">
        <v>133</v>
      </c>
      <c r="O8" s="236" t="s">
        <v>134</v>
      </c>
      <c r="P8" s="237" t="s">
        <v>215</v>
      </c>
      <c r="Q8" s="235" t="s">
        <v>216</v>
      </c>
      <c r="R8" s="236" t="s">
        <v>217</v>
      </c>
      <c r="S8" s="237" t="s">
        <v>218</v>
      </c>
    </row>
    <row r="9" spans="2:19" ht="16.5" thickBot="1">
      <c r="B9" s="358" t="s">
        <v>180</v>
      </c>
      <c r="C9" s="356"/>
      <c r="D9" s="356"/>
      <c r="E9" s="478"/>
      <c r="F9" s="479"/>
      <c r="G9" s="480"/>
      <c r="H9" s="76"/>
      <c r="I9" s="76"/>
      <c r="J9" s="77"/>
      <c r="K9" s="76"/>
      <c r="L9" s="76"/>
      <c r="M9" s="77"/>
      <c r="N9" s="76"/>
      <c r="O9" s="76"/>
      <c r="P9" s="77"/>
      <c r="Q9" s="76"/>
      <c r="R9" s="76"/>
      <c r="S9" s="77"/>
    </row>
    <row r="10" spans="2:19" ht="18">
      <c r="B10" s="360">
        <v>1</v>
      </c>
      <c r="C10" s="361" t="s">
        <v>181</v>
      </c>
      <c r="D10" s="356"/>
      <c r="E10" s="215">
        <v>789.375</v>
      </c>
      <c r="F10" s="362" t="s">
        <v>14</v>
      </c>
      <c r="G10" s="216">
        <f>E10</f>
        <v>789.375</v>
      </c>
      <c r="H10" s="254">
        <v>789.375</v>
      </c>
      <c r="I10" s="362" t="s">
        <v>14</v>
      </c>
      <c r="J10" s="216">
        <f>H10</f>
        <v>789.375</v>
      </c>
      <c r="K10" s="254">
        <v>789.375</v>
      </c>
      <c r="L10" s="362" t="s">
        <v>14</v>
      </c>
      <c r="M10" s="216">
        <f>K10</f>
        <v>789.375</v>
      </c>
      <c r="N10" s="254">
        <v>789.375</v>
      </c>
      <c r="O10" s="362" t="s">
        <v>14</v>
      </c>
      <c r="P10" s="216">
        <f>N10</f>
        <v>789.375</v>
      </c>
      <c r="Q10" s="254">
        <v>789.375</v>
      </c>
      <c r="R10" s="362" t="s">
        <v>14</v>
      </c>
      <c r="S10" s="216">
        <f>Q10</f>
        <v>789.375</v>
      </c>
    </row>
    <row r="11" spans="2:19" ht="15">
      <c r="B11" s="360">
        <v>2</v>
      </c>
      <c r="C11" s="361" t="s">
        <v>13</v>
      </c>
      <c r="D11" s="356"/>
      <c r="E11" s="217">
        <f>'8. Revenue_Def_Suff'!D9+E44</f>
        <v>71.074604842202703</v>
      </c>
      <c r="F11" s="218">
        <f>G11-E11</f>
        <v>0</v>
      </c>
      <c r="G11" s="171">
        <f>'8. Revenue_Def_Suff'!F9+G44</f>
        <v>71.074604842202703</v>
      </c>
      <c r="H11" s="246">
        <f>'8. Revenue_Def_Suff'!G9+H74</f>
        <v>71.446964842202703</v>
      </c>
      <c r="I11" s="218">
        <f>J11-H11</f>
        <v>0</v>
      </c>
      <c r="J11" s="171">
        <f>'8. Revenue_Def_Suff'!I9+G44</f>
        <v>71.446964842202703</v>
      </c>
      <c r="K11" s="246">
        <f>'8. Revenue_Def_Suff'!J9+K74</f>
        <v>72.002404842202708</v>
      </c>
      <c r="L11" s="218">
        <f>M11-K11</f>
        <v>0</v>
      </c>
      <c r="M11" s="171">
        <f>'8. Revenue_Def_Suff'!L9+G44</f>
        <v>72.002404842202708</v>
      </c>
      <c r="N11" s="246">
        <f>'8. Revenue_Def_Suff'!M9+N74</f>
        <v>70.331594842202705</v>
      </c>
      <c r="O11" s="218">
        <f>P11-N11</f>
        <v>0</v>
      </c>
      <c r="P11" s="171">
        <f>'8. Revenue_Def_Suff'!O9+G44</f>
        <v>70.331594842202705</v>
      </c>
      <c r="Q11" s="246">
        <f>'8. Revenue_Def_Suff'!P9+Q74</f>
        <v>68.359824842202698</v>
      </c>
      <c r="R11" s="218">
        <f>S11-Q11</f>
        <v>0</v>
      </c>
      <c r="S11" s="171">
        <f>'8. Revenue_Def_Suff'!R9+G44</f>
        <v>68.359824842202698</v>
      </c>
    </row>
    <row r="12" spans="2:19" ht="18">
      <c r="B12" s="360">
        <v>3</v>
      </c>
      <c r="C12" s="361" t="s">
        <v>182</v>
      </c>
      <c r="D12" s="356"/>
      <c r="E12" s="217">
        <v>137.6</v>
      </c>
      <c r="F12" s="363" t="s">
        <v>14</v>
      </c>
      <c r="G12" s="171">
        <f>E12</f>
        <v>137.6</v>
      </c>
      <c r="H12" s="246">
        <v>137.6</v>
      </c>
      <c r="I12" s="363" t="s">
        <v>14</v>
      </c>
      <c r="J12" s="171">
        <f>H12</f>
        <v>137.6</v>
      </c>
      <c r="K12" s="246">
        <v>137.6</v>
      </c>
      <c r="L12" s="363" t="s">
        <v>14</v>
      </c>
      <c r="M12" s="171">
        <f>K12</f>
        <v>137.6</v>
      </c>
      <c r="N12" s="246">
        <v>137.6</v>
      </c>
      <c r="O12" s="363" t="s">
        <v>14</v>
      </c>
      <c r="P12" s="171">
        <f>N12</f>
        <v>137.6</v>
      </c>
      <c r="Q12" s="246">
        <v>137.6</v>
      </c>
      <c r="R12" s="363" t="s">
        <v>14</v>
      </c>
      <c r="S12" s="171">
        <f>Q12</f>
        <v>137.6</v>
      </c>
    </row>
    <row r="13" spans="2:19" ht="15">
      <c r="B13" s="360">
        <v>4</v>
      </c>
      <c r="C13" s="361" t="s">
        <v>183</v>
      </c>
      <c r="D13" s="356"/>
      <c r="E13" s="413">
        <f>E11/E12</f>
        <v>0.51653055844624063</v>
      </c>
      <c r="F13" s="414">
        <f>G13-E13</f>
        <v>0</v>
      </c>
      <c r="G13" s="415">
        <f>G11/G12</f>
        <v>0.51653055844624063</v>
      </c>
      <c r="H13" s="460">
        <f>H11/H12</f>
        <v>0.51923666309740335</v>
      </c>
      <c r="I13" s="414">
        <f>J13-H13</f>
        <v>0</v>
      </c>
      <c r="J13" s="415">
        <f>J11/J12</f>
        <v>0.51923666309740335</v>
      </c>
      <c r="K13" s="460">
        <f>K11/K12</f>
        <v>0.52327329100438014</v>
      </c>
      <c r="L13" s="414">
        <f>M13-K13</f>
        <v>0</v>
      </c>
      <c r="M13" s="415">
        <f>M11/M12</f>
        <v>0.52327329100438014</v>
      </c>
      <c r="N13" s="460">
        <f>N11/N12</f>
        <v>0.51113077646949645</v>
      </c>
      <c r="O13" s="414">
        <f>P13-N13</f>
        <v>0</v>
      </c>
      <c r="P13" s="415">
        <f>P11/P12</f>
        <v>0.51113077646949645</v>
      </c>
      <c r="Q13" s="460">
        <f>Q11/Q12</f>
        <v>0.49680105263228708</v>
      </c>
      <c r="R13" s="414">
        <f>S13-Q13</f>
        <v>0</v>
      </c>
      <c r="S13" s="415">
        <f>S11/S12</f>
        <v>0.49680105263228708</v>
      </c>
    </row>
    <row r="14" spans="2:19" ht="15">
      <c r="B14" s="360">
        <v>5</v>
      </c>
      <c r="C14" s="361" t="s">
        <v>184</v>
      </c>
      <c r="D14" s="356"/>
      <c r="E14" s="416">
        <f>E10*E13</f>
        <v>407.73630957350122</v>
      </c>
      <c r="F14" s="417">
        <f>G14-E14</f>
        <v>0</v>
      </c>
      <c r="G14" s="418">
        <f>G10*G13</f>
        <v>407.73630957350122</v>
      </c>
      <c r="H14" s="461">
        <f>H10*H13</f>
        <v>409.87244093251275</v>
      </c>
      <c r="I14" s="417">
        <f>J14-H14</f>
        <v>0</v>
      </c>
      <c r="J14" s="418">
        <f>J10*J13</f>
        <v>409.87244093251275</v>
      </c>
      <c r="K14" s="461">
        <f>K10*K13</f>
        <v>413.05885408658258</v>
      </c>
      <c r="L14" s="417">
        <f>M14-K14</f>
        <v>0</v>
      </c>
      <c r="M14" s="418">
        <f>M10*M13</f>
        <v>413.05885408658258</v>
      </c>
      <c r="N14" s="461">
        <f>N10*N13</f>
        <v>403.47385667560877</v>
      </c>
      <c r="O14" s="417">
        <f>P14-N14</f>
        <v>0</v>
      </c>
      <c r="P14" s="418">
        <f>P10*P13</f>
        <v>403.47385667560877</v>
      </c>
      <c r="Q14" s="461">
        <f>Q10*Q13</f>
        <v>392.16233092161161</v>
      </c>
      <c r="R14" s="417">
        <f>S14-Q14</f>
        <v>0</v>
      </c>
      <c r="S14" s="418">
        <f>S10*S13</f>
        <v>392.16233092161161</v>
      </c>
    </row>
    <row r="15" spans="2:19" ht="19.5" thickBot="1">
      <c r="B15" s="360">
        <v>6</v>
      </c>
      <c r="C15" s="364" t="s">
        <v>185</v>
      </c>
      <c r="D15" s="356"/>
      <c r="E15" s="365">
        <v>150.58000000000001</v>
      </c>
      <c r="F15" s="366" t="s">
        <v>14</v>
      </c>
      <c r="G15" s="367">
        <f>E15</f>
        <v>150.58000000000001</v>
      </c>
      <c r="H15" s="462">
        <v>150.58000000000001</v>
      </c>
      <c r="I15" s="366" t="s">
        <v>14</v>
      </c>
      <c r="J15" s="367">
        <f>H15</f>
        <v>150.58000000000001</v>
      </c>
      <c r="K15" s="462">
        <v>150.58000000000001</v>
      </c>
      <c r="L15" s="366" t="s">
        <v>14</v>
      </c>
      <c r="M15" s="367">
        <f>K15</f>
        <v>150.58000000000001</v>
      </c>
      <c r="N15" s="462">
        <v>150.58000000000001</v>
      </c>
      <c r="O15" s="366" t="s">
        <v>14</v>
      </c>
      <c r="P15" s="367">
        <f>N15</f>
        <v>150.58000000000001</v>
      </c>
      <c r="Q15" s="462">
        <v>150.58000000000001</v>
      </c>
      <c r="R15" s="366" t="s">
        <v>14</v>
      </c>
      <c r="S15" s="367">
        <f>Q15</f>
        <v>150.58000000000001</v>
      </c>
    </row>
    <row r="16" spans="2:19" ht="15">
      <c r="B16" s="360"/>
      <c r="C16" s="361"/>
      <c r="D16" s="356"/>
      <c r="E16" s="118"/>
      <c r="F16" s="104"/>
      <c r="G16" s="94"/>
      <c r="H16" s="93"/>
      <c r="I16" s="104"/>
      <c r="J16" s="94"/>
      <c r="K16" s="93"/>
      <c r="L16" s="104"/>
      <c r="M16" s="94"/>
      <c r="N16" s="93"/>
      <c r="O16" s="104"/>
      <c r="P16" s="94"/>
      <c r="Q16" s="93"/>
      <c r="R16" s="104"/>
      <c r="S16" s="94"/>
    </row>
    <row r="17" spans="2:19" ht="16.5" thickBot="1">
      <c r="B17" s="358" t="s">
        <v>186</v>
      </c>
      <c r="C17" s="361"/>
      <c r="D17" s="356"/>
      <c r="E17" s="118"/>
      <c r="F17" s="104"/>
      <c r="G17" s="94"/>
      <c r="H17" s="93"/>
      <c r="I17" s="104"/>
      <c r="J17" s="94"/>
      <c r="K17" s="93"/>
      <c r="L17" s="104"/>
      <c r="M17" s="94"/>
      <c r="N17" s="93"/>
      <c r="O17" s="104"/>
      <c r="P17" s="94"/>
      <c r="Q17" s="93"/>
      <c r="R17" s="104"/>
      <c r="S17" s="94"/>
    </row>
    <row r="18" spans="2:19" ht="15">
      <c r="B18" s="360">
        <v>7</v>
      </c>
      <c r="C18" s="361" t="s">
        <v>203</v>
      </c>
      <c r="D18" s="356"/>
      <c r="E18" s="368">
        <f>E53</f>
        <v>60.971284180337307</v>
      </c>
      <c r="F18" s="369">
        <f>G18-E18</f>
        <v>0</v>
      </c>
      <c r="G18" s="370">
        <f>G53</f>
        <v>60.971284180337307</v>
      </c>
      <c r="H18" s="463">
        <f>E19</f>
        <v>62.491230181163772</v>
      </c>
      <c r="I18" s="645">
        <f>J18-H18</f>
        <v>-1.3665784655062225</v>
      </c>
      <c r="J18" s="646">
        <f>G19</f>
        <v>61.124651715657549</v>
      </c>
      <c r="K18" s="463">
        <f>H19</f>
        <v>64.053617317696265</v>
      </c>
      <c r="L18" s="645">
        <f>M18-K18</f>
        <v>0.11116464779941282</v>
      </c>
      <c r="M18" s="646">
        <f>J19</f>
        <v>64.164781965495678</v>
      </c>
      <c r="N18" s="463">
        <f>K19</f>
        <v>65.659404328016038</v>
      </c>
      <c r="O18" s="645">
        <f>P18-N18</f>
        <v>2.0185420153253375</v>
      </c>
      <c r="P18" s="646">
        <f>M19</f>
        <v>67.677946343341375</v>
      </c>
      <c r="Q18" s="463">
        <f>N19</f>
        <v>67.300889436216437</v>
      </c>
      <c r="R18" s="645">
        <f>S18-Q18</f>
        <v>2.5811818773888433</v>
      </c>
      <c r="S18" s="646">
        <f>P19</f>
        <v>69.88207131360528</v>
      </c>
    </row>
    <row r="19" spans="2:19" ht="15.75" thickBot="1">
      <c r="B19" s="360">
        <v>8</v>
      </c>
      <c r="C19" s="361" t="s">
        <v>200</v>
      </c>
      <c r="D19" s="356"/>
      <c r="E19" s="371">
        <f>E83</f>
        <v>62.491230181163772</v>
      </c>
      <c r="F19" s="641">
        <f>G19-E19</f>
        <v>-1.3665784655062225</v>
      </c>
      <c r="G19" s="642">
        <f>G83</f>
        <v>61.124651715657549</v>
      </c>
      <c r="H19" s="464">
        <f>H83</f>
        <v>64.053617317696265</v>
      </c>
      <c r="I19" s="641">
        <f>J19-H19</f>
        <v>0.11116464779941282</v>
      </c>
      <c r="J19" s="642">
        <f>J83</f>
        <v>64.164781965495678</v>
      </c>
      <c r="K19" s="464">
        <f>K83</f>
        <v>65.659404328016038</v>
      </c>
      <c r="L19" s="641">
        <f>M19-K19</f>
        <v>2.0185420153253375</v>
      </c>
      <c r="M19" s="642">
        <f>M83</f>
        <v>67.677946343341375</v>
      </c>
      <c r="N19" s="464">
        <f>N83</f>
        <v>67.300889436216437</v>
      </c>
      <c r="O19" s="641">
        <f>P19-N19</f>
        <v>2.5811818773888433</v>
      </c>
      <c r="P19" s="642">
        <f>P83</f>
        <v>69.88207131360528</v>
      </c>
      <c r="Q19" s="464">
        <f>Q83</f>
        <v>68.983411672121846</v>
      </c>
      <c r="R19" s="641">
        <f>S19-Q19</f>
        <v>-1.7176747555952971</v>
      </c>
      <c r="S19" s="642">
        <f>S83</f>
        <v>67.265736916526549</v>
      </c>
    </row>
    <row r="20" spans="2:19" ht="15">
      <c r="B20" s="360"/>
      <c r="C20" s="361"/>
      <c r="D20" s="356"/>
      <c r="E20" s="118"/>
      <c r="F20" s="104"/>
      <c r="G20" s="94"/>
      <c r="H20" s="93"/>
      <c r="I20" s="104"/>
      <c r="J20" s="94"/>
      <c r="K20" s="93"/>
      <c r="L20" s="104"/>
      <c r="M20" s="94"/>
      <c r="N20" s="93"/>
      <c r="O20" s="104"/>
      <c r="P20" s="94"/>
      <c r="Q20" s="93"/>
      <c r="R20" s="104"/>
      <c r="S20" s="94"/>
    </row>
    <row r="21" spans="2:19" ht="16.5" thickBot="1">
      <c r="B21" s="358" t="s">
        <v>187</v>
      </c>
      <c r="C21" s="361"/>
      <c r="D21" s="356"/>
      <c r="E21" s="118"/>
      <c r="F21" s="104"/>
      <c r="G21" s="94"/>
      <c r="H21" s="93"/>
      <c r="I21" s="104"/>
      <c r="J21" s="94"/>
      <c r="K21" s="93"/>
      <c r="L21" s="104"/>
      <c r="M21" s="94"/>
      <c r="N21" s="93"/>
      <c r="O21" s="104"/>
      <c r="P21" s="94"/>
      <c r="Q21" s="93"/>
      <c r="R21" s="104"/>
      <c r="S21" s="94"/>
    </row>
    <row r="22" spans="2:19" ht="15.75">
      <c r="B22" s="360">
        <v>9</v>
      </c>
      <c r="C22" s="364" t="s">
        <v>204</v>
      </c>
      <c r="D22" s="356"/>
      <c r="E22" s="374">
        <f>E14*(E19-E18)/1000</f>
        <v>0.61973717312798471</v>
      </c>
      <c r="F22" s="643">
        <f>G22-E22</f>
        <v>-0.5572036602681254</v>
      </c>
      <c r="G22" s="644">
        <f>G14*(G19-G18)/1000</f>
        <v>6.2533512859859322E-2</v>
      </c>
      <c r="H22" s="465">
        <f>H14*(H19-H18)/1000</f>
        <v>0.64037942933213199</v>
      </c>
      <c r="I22" s="643">
        <f>J22-H22</f>
        <v>0.6056861769217915</v>
      </c>
      <c r="J22" s="644">
        <f>J14*(J19-J18)/1000</f>
        <v>1.2460656062539235</v>
      </c>
      <c r="K22" s="465">
        <f>K14*(K19-K18)/1000</f>
        <v>0.66328454238980472</v>
      </c>
      <c r="L22" s="643">
        <f>M22-K22</f>
        <v>0.78785910974094098</v>
      </c>
      <c r="M22" s="644">
        <f>M14*(M19-M18)/1000</f>
        <v>1.4511436521307457</v>
      </c>
      <c r="N22" s="465">
        <f>N14*(N19-N18)/1000</f>
        <v>0.66229632728119403</v>
      </c>
      <c r="O22" s="643">
        <f>P22-N22</f>
        <v>0.22701047506619532</v>
      </c>
      <c r="P22" s="644">
        <f>P14*(P19-P18)/1000</f>
        <v>0.88930680234738935</v>
      </c>
      <c r="Q22" s="465">
        <f>Q14*(Q19-Q18)/1000</f>
        <v>0.65982184186010706</v>
      </c>
      <c r="R22" s="643">
        <f>S22-Q22</f>
        <v>-1.6858496374888916</v>
      </c>
      <c r="S22" s="644">
        <f>S14*(S19-S18)/1000</f>
        <v>-1.0260277956287847</v>
      </c>
    </row>
    <row r="23" spans="2:19" ht="16.5" thickBot="1">
      <c r="B23" s="375">
        <v>10</v>
      </c>
      <c r="C23" s="376" t="s">
        <v>188</v>
      </c>
      <c r="D23" s="377"/>
      <c r="E23" s="378">
        <f>E22/E15</f>
        <v>4.1156672408552575E-3</v>
      </c>
      <c r="F23" s="379">
        <f>G23-E23</f>
        <v>-3.7003829211590209E-3</v>
      </c>
      <c r="G23" s="380">
        <f>G22/G15</f>
        <v>4.1528431969623669E-4</v>
      </c>
      <c r="H23" s="466">
        <f>H22/H15</f>
        <v>4.2527522202957359E-3</v>
      </c>
      <c r="I23" s="379">
        <f>J23-H23</f>
        <v>4.0223547411461771E-3</v>
      </c>
      <c r="J23" s="380">
        <f>J22/J15</f>
        <v>8.275106961441913E-3</v>
      </c>
      <c r="K23" s="466">
        <f>K22/K15</f>
        <v>4.4048648053513391E-3</v>
      </c>
      <c r="L23" s="379">
        <f>M23-K23</f>
        <v>5.2321630345393867E-3</v>
      </c>
      <c r="M23" s="380">
        <f>M22/M15</f>
        <v>9.6370278398907258E-3</v>
      </c>
      <c r="N23" s="466">
        <f>N22/N15</f>
        <v>4.3983020804967063E-3</v>
      </c>
      <c r="O23" s="379">
        <f>P23-N23</f>
        <v>1.5075738814330939E-3</v>
      </c>
      <c r="P23" s="380">
        <f>P22/P15</f>
        <v>5.9058759619298002E-3</v>
      </c>
      <c r="Q23" s="466">
        <f>Q22/Q15</f>
        <v>4.3818690520660581E-3</v>
      </c>
      <c r="R23" s="379">
        <f>S23-Q23</f>
        <v>-1.1195707514204354E-2</v>
      </c>
      <c r="S23" s="380">
        <f>S22/S15</f>
        <v>-6.8138384621382955E-3</v>
      </c>
    </row>
    <row r="24" spans="2:19" ht="18.75" thickBot="1"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</row>
    <row r="25" spans="2:19" ht="16.5" thickBot="1">
      <c r="B25" s="382"/>
      <c r="C25" s="383"/>
      <c r="E25" s="685" t="s">
        <v>224</v>
      </c>
      <c r="F25" s="686"/>
      <c r="G25" s="687"/>
    </row>
    <row r="26" spans="2:19" ht="15.75" thickBot="1">
      <c r="B26" s="347"/>
      <c r="C26" s="347"/>
      <c r="E26" s="688" t="s">
        <v>225</v>
      </c>
      <c r="F26" s="689"/>
      <c r="G26" s="690"/>
    </row>
    <row r="27" spans="2:19" ht="15.75">
      <c r="B27" s="349"/>
      <c r="C27" s="691" t="s">
        <v>1</v>
      </c>
      <c r="D27" s="692"/>
      <c r="E27" s="697">
        <v>2017</v>
      </c>
      <c r="F27" s="682"/>
      <c r="G27" s="683"/>
    </row>
    <row r="28" spans="2:19" ht="15.75">
      <c r="B28" s="351" t="s">
        <v>2</v>
      </c>
      <c r="C28" s="693"/>
      <c r="D28" s="694"/>
      <c r="E28" s="519" t="str">
        <f t="shared" ref="E28:G29" si="0">E6</f>
        <v>OPG Proposed</v>
      </c>
      <c r="F28" s="240" t="str">
        <f t="shared" si="0"/>
        <v>OEB</v>
      </c>
      <c r="G28" s="10" t="str">
        <f t="shared" si="0"/>
        <v>OEB</v>
      </c>
    </row>
    <row r="29" spans="2:19" ht="16.5" thickBot="1">
      <c r="B29" s="353" t="s">
        <v>3</v>
      </c>
      <c r="C29" s="695"/>
      <c r="D29" s="696"/>
      <c r="E29" s="532">
        <f t="shared" si="0"/>
        <v>43117</v>
      </c>
      <c r="F29" s="241" t="str">
        <f t="shared" si="0"/>
        <v>Adjustment</v>
      </c>
      <c r="G29" s="12" t="str">
        <f t="shared" si="0"/>
        <v>Approved</v>
      </c>
    </row>
    <row r="30" spans="2:19" ht="15">
      <c r="B30" s="384"/>
      <c r="C30" s="356"/>
      <c r="D30" s="356"/>
      <c r="E30" s="436" t="s">
        <v>4</v>
      </c>
      <c r="F30" s="437" t="s">
        <v>5</v>
      </c>
      <c r="G30" s="438" t="s">
        <v>6</v>
      </c>
    </row>
    <row r="31" spans="2:19" ht="16.5" thickBot="1">
      <c r="B31" s="358" t="s">
        <v>189</v>
      </c>
      <c r="C31" s="359"/>
      <c r="D31" s="356"/>
      <c r="E31" s="478"/>
      <c r="F31" s="479"/>
      <c r="G31" s="480"/>
    </row>
    <row r="32" spans="2:19" ht="15">
      <c r="B32" s="385">
        <v>11</v>
      </c>
      <c r="C32" s="386" t="s">
        <v>190</v>
      </c>
      <c r="D32" s="356"/>
      <c r="E32" s="368">
        <v>40.72</v>
      </c>
      <c r="F32" s="387" t="s">
        <v>14</v>
      </c>
      <c r="G32" s="370">
        <f>E32</f>
        <v>40.72</v>
      </c>
    </row>
    <row r="33" spans="2:7" ht="15.75" thickBot="1">
      <c r="B33" s="385">
        <v>12</v>
      </c>
      <c r="C33" s="386" t="s">
        <v>191</v>
      </c>
      <c r="D33" s="356"/>
      <c r="E33" s="371">
        <f>'8. Revenue_Def_Suff'!D10</f>
        <v>59.29</v>
      </c>
      <c r="F33" s="366" t="s">
        <v>14</v>
      </c>
      <c r="G33" s="373">
        <f>'8. Revenue_Def_Suff'!F10</f>
        <v>59.29</v>
      </c>
    </row>
    <row r="34" spans="2:7" ht="15">
      <c r="B34" s="385"/>
      <c r="C34" s="386"/>
      <c r="D34" s="356"/>
      <c r="E34" s="118"/>
      <c r="F34" s="93"/>
      <c r="G34" s="94"/>
    </row>
    <row r="35" spans="2:7" ht="16.5" thickBot="1">
      <c r="B35" s="358" t="s">
        <v>192</v>
      </c>
      <c r="C35" s="359"/>
      <c r="D35" s="356"/>
      <c r="E35" s="118"/>
      <c r="F35" s="93"/>
      <c r="G35" s="94"/>
    </row>
    <row r="36" spans="2:7" ht="15">
      <c r="B36" s="385">
        <v>13</v>
      </c>
      <c r="C36" s="386" t="s">
        <v>190</v>
      </c>
      <c r="D36" s="356"/>
      <c r="E36" s="368">
        <v>3.83</v>
      </c>
      <c r="F36" s="387" t="s">
        <v>14</v>
      </c>
      <c r="G36" s="370">
        <f>E36</f>
        <v>3.83</v>
      </c>
    </row>
    <row r="37" spans="2:7" ht="15.75" thickBot="1">
      <c r="B37" s="385">
        <v>14</v>
      </c>
      <c r="C37" s="386" t="s">
        <v>191</v>
      </c>
      <c r="D37" s="356"/>
      <c r="E37" s="371">
        <v>13.01</v>
      </c>
      <c r="F37" s="366" t="s">
        <v>14</v>
      </c>
      <c r="G37" s="373">
        <f>E37</f>
        <v>13.01</v>
      </c>
    </row>
    <row r="38" spans="2:7" ht="15">
      <c r="B38" s="385"/>
      <c r="C38" s="356"/>
      <c r="D38" s="356"/>
      <c r="E38" s="118"/>
      <c r="F38" s="93"/>
      <c r="G38" s="94"/>
    </row>
    <row r="39" spans="2:7" ht="16.5" thickBot="1">
      <c r="B39" s="358" t="s">
        <v>193</v>
      </c>
      <c r="C39" s="359"/>
      <c r="D39" s="356"/>
      <c r="E39" s="118"/>
      <c r="F39" s="93"/>
      <c r="G39" s="94"/>
    </row>
    <row r="40" spans="2:7" ht="15">
      <c r="B40" s="385">
        <v>15</v>
      </c>
      <c r="C40" s="386" t="s">
        <v>190</v>
      </c>
      <c r="D40" s="356"/>
      <c r="E40" s="368">
        <f>E32+E36</f>
        <v>44.55</v>
      </c>
      <c r="F40" s="387" t="s">
        <v>14</v>
      </c>
      <c r="G40" s="370">
        <f>E40</f>
        <v>44.55</v>
      </c>
    </row>
    <row r="41" spans="2:7" ht="15.75" thickBot="1">
      <c r="B41" s="385">
        <v>16</v>
      </c>
      <c r="C41" s="386" t="s">
        <v>191</v>
      </c>
      <c r="D41" s="356"/>
      <c r="E41" s="371">
        <f>E33+E37</f>
        <v>72.3</v>
      </c>
      <c r="F41" s="366" t="s">
        <v>14</v>
      </c>
      <c r="G41" s="373">
        <f>E41</f>
        <v>72.3</v>
      </c>
    </row>
    <row r="42" spans="2:7" ht="15">
      <c r="B42" s="385"/>
      <c r="C42" s="386"/>
      <c r="D42" s="356"/>
      <c r="E42" s="118"/>
      <c r="F42" s="93"/>
      <c r="G42" s="94"/>
    </row>
    <row r="43" spans="2:7" ht="16.5" thickBot="1">
      <c r="B43" s="358" t="s">
        <v>194</v>
      </c>
      <c r="C43" s="386"/>
      <c r="D43" s="356"/>
      <c r="E43" s="118"/>
      <c r="F43" s="93"/>
      <c r="G43" s="94"/>
    </row>
    <row r="44" spans="2:7" ht="15">
      <c r="B44" s="385">
        <v>17</v>
      </c>
      <c r="C44" s="386" t="s">
        <v>190</v>
      </c>
      <c r="D44" s="356"/>
      <c r="E44" s="215">
        <v>32.976264842202703</v>
      </c>
      <c r="F44" s="387" t="s">
        <v>14</v>
      </c>
      <c r="G44" s="370">
        <f>E44</f>
        <v>32.976264842202703</v>
      </c>
    </row>
    <row r="45" spans="2:7" ht="15.75" thickBot="1">
      <c r="B45" s="385">
        <v>18</v>
      </c>
      <c r="C45" s="386" t="s">
        <v>191</v>
      </c>
      <c r="D45" s="356"/>
      <c r="E45" s="217">
        <v>47.8</v>
      </c>
      <c r="F45" s="363" t="s">
        <v>14</v>
      </c>
      <c r="G45" s="373">
        <f>E45</f>
        <v>47.8</v>
      </c>
    </row>
    <row r="46" spans="2:7" ht="16.5" thickBot="1">
      <c r="B46" s="385">
        <v>19</v>
      </c>
      <c r="C46" s="388" t="s">
        <v>0</v>
      </c>
      <c r="D46" s="356"/>
      <c r="E46" s="243">
        <f>SUM(E44:E45)</f>
        <v>80.776264842202693</v>
      </c>
      <c r="F46" s="248">
        <v>0</v>
      </c>
      <c r="G46" s="249">
        <f>SUM(G44:G45)</f>
        <v>80.776264842202693</v>
      </c>
    </row>
    <row r="47" spans="2:7" ht="15">
      <c r="B47" s="355"/>
      <c r="C47" s="356"/>
      <c r="D47" s="356"/>
      <c r="E47" s="118"/>
      <c r="F47" s="93"/>
      <c r="G47" s="94"/>
    </row>
    <row r="48" spans="2:7" ht="16.5" thickBot="1">
      <c r="B48" s="358" t="s">
        <v>195</v>
      </c>
      <c r="C48" s="356"/>
      <c r="D48" s="356"/>
      <c r="E48" s="118"/>
      <c r="F48" s="93"/>
      <c r="G48" s="94"/>
    </row>
    <row r="49" spans="2:19" ht="15">
      <c r="B49" s="385">
        <v>20</v>
      </c>
      <c r="C49" s="386" t="s">
        <v>190</v>
      </c>
      <c r="D49" s="356"/>
      <c r="E49" s="368">
        <f>E40*(E44)/(E46)</f>
        <v>18.187181613188212</v>
      </c>
      <c r="F49" s="387" t="s">
        <v>14</v>
      </c>
      <c r="G49" s="370">
        <f>G40*(G44)/(G46)</f>
        <v>18.187181613188212</v>
      </c>
    </row>
    <row r="50" spans="2:19" ht="15">
      <c r="B50" s="385">
        <v>21</v>
      </c>
      <c r="C50" s="386" t="s">
        <v>191</v>
      </c>
      <c r="D50" s="356"/>
      <c r="E50" s="389">
        <f>E41*(E45)/(E46)</f>
        <v>42.784102567149098</v>
      </c>
      <c r="F50" s="390">
        <v>0</v>
      </c>
      <c r="G50" s="391">
        <f>G41*(G45)/(G46)</f>
        <v>42.784102567149098</v>
      </c>
    </row>
    <row r="51" spans="2:19" ht="16.5" thickBot="1">
      <c r="B51" s="385">
        <v>22</v>
      </c>
      <c r="C51" s="388" t="s">
        <v>196</v>
      </c>
      <c r="D51" s="356"/>
      <c r="E51" s="392">
        <f>SUM(E49:E50)</f>
        <v>60.971284180337307</v>
      </c>
      <c r="F51" s="393">
        <v>0</v>
      </c>
      <c r="G51" s="394">
        <f>SUM(G49:G50)</f>
        <v>60.971284180337307</v>
      </c>
    </row>
    <row r="52" spans="2:19" ht="16.5" thickBot="1">
      <c r="B52" s="385"/>
      <c r="C52" s="388"/>
      <c r="D52" s="356"/>
      <c r="E52" s="118"/>
      <c r="F52" s="93"/>
      <c r="G52" s="94"/>
    </row>
    <row r="53" spans="2:19" ht="16.5" thickBot="1">
      <c r="B53" s="395">
        <v>23</v>
      </c>
      <c r="C53" s="396" t="s">
        <v>197</v>
      </c>
      <c r="D53" s="377"/>
      <c r="E53" s="397">
        <f>E51</f>
        <v>60.971284180337307</v>
      </c>
      <c r="F53" s="398">
        <v>0</v>
      </c>
      <c r="G53" s="399">
        <f>G51</f>
        <v>60.971284180337307</v>
      </c>
    </row>
    <row r="54" spans="2:19" ht="16.5" thickBot="1">
      <c r="B54" s="357"/>
      <c r="C54" s="388"/>
      <c r="F54" s="383"/>
      <c r="G54" s="400"/>
      <c r="I54" s="383"/>
      <c r="J54" s="400"/>
      <c r="L54" s="383"/>
      <c r="M54" s="400"/>
      <c r="O54" s="383"/>
      <c r="P54" s="400"/>
      <c r="R54" s="383"/>
      <c r="S54" s="400"/>
    </row>
    <row r="55" spans="2:19" s="359" customFormat="1" ht="16.5" thickBot="1">
      <c r="B55" s="382"/>
      <c r="C55" s="383"/>
      <c r="D55" s="345"/>
      <c r="E55" s="685" t="s">
        <v>178</v>
      </c>
      <c r="F55" s="686"/>
      <c r="G55" s="687"/>
      <c r="H55" s="685" t="s">
        <v>178</v>
      </c>
      <c r="I55" s="686"/>
      <c r="J55" s="687"/>
      <c r="K55" s="685" t="s">
        <v>178</v>
      </c>
      <c r="L55" s="686"/>
      <c r="M55" s="687"/>
      <c r="N55" s="685" t="s">
        <v>178</v>
      </c>
      <c r="O55" s="686"/>
      <c r="P55" s="687"/>
      <c r="Q55" s="685" t="s">
        <v>178</v>
      </c>
      <c r="R55" s="686"/>
      <c r="S55" s="687"/>
    </row>
    <row r="56" spans="2:19" s="359" customFormat="1" ht="15.75" thickBot="1">
      <c r="B56" s="347"/>
      <c r="C56" s="347"/>
      <c r="D56" s="345"/>
      <c r="E56" s="688" t="s">
        <v>226</v>
      </c>
      <c r="F56" s="689"/>
      <c r="G56" s="690"/>
      <c r="H56" s="688" t="s">
        <v>226</v>
      </c>
      <c r="I56" s="689"/>
      <c r="J56" s="690"/>
      <c r="K56" s="688" t="s">
        <v>226</v>
      </c>
      <c r="L56" s="689"/>
      <c r="M56" s="690"/>
      <c r="N56" s="688" t="s">
        <v>226</v>
      </c>
      <c r="O56" s="689"/>
      <c r="P56" s="690"/>
      <c r="Q56" s="688" t="s">
        <v>226</v>
      </c>
      <c r="R56" s="689"/>
      <c r="S56" s="690"/>
    </row>
    <row r="57" spans="2:19" s="386" customFormat="1" ht="15.75">
      <c r="B57" s="349"/>
      <c r="C57" s="691" t="s">
        <v>1</v>
      </c>
      <c r="D57" s="692"/>
      <c r="E57" s="697">
        <v>2017</v>
      </c>
      <c r="F57" s="682"/>
      <c r="G57" s="683"/>
      <c r="H57" s="682">
        <v>2018</v>
      </c>
      <c r="I57" s="682"/>
      <c r="J57" s="683"/>
      <c r="K57" s="682">
        <v>2019</v>
      </c>
      <c r="L57" s="682"/>
      <c r="M57" s="683"/>
      <c r="N57" s="682">
        <v>2020</v>
      </c>
      <c r="O57" s="682"/>
      <c r="P57" s="683"/>
      <c r="Q57" s="682">
        <v>2021</v>
      </c>
      <c r="R57" s="682"/>
      <c r="S57" s="683"/>
    </row>
    <row r="58" spans="2:19" s="359" customFormat="1" ht="15.75">
      <c r="B58" s="351" t="s">
        <v>2</v>
      </c>
      <c r="C58" s="693"/>
      <c r="D58" s="694"/>
      <c r="E58" s="519" t="str">
        <f t="shared" ref="E58:S58" si="1">E6</f>
        <v>OPG Proposed</v>
      </c>
      <c r="F58" s="240" t="str">
        <f t="shared" si="1"/>
        <v>OEB</v>
      </c>
      <c r="G58" s="10" t="str">
        <f t="shared" si="1"/>
        <v>OEB</v>
      </c>
      <c r="H58" s="519" t="str">
        <f t="shared" si="1"/>
        <v>OPG Proposed</v>
      </c>
      <c r="I58" s="240" t="str">
        <f t="shared" si="1"/>
        <v>OEB</v>
      </c>
      <c r="J58" s="10" t="str">
        <f t="shared" si="1"/>
        <v>OEB</v>
      </c>
      <c r="K58" s="519" t="str">
        <f t="shared" si="1"/>
        <v>OPG Proposed</v>
      </c>
      <c r="L58" s="240" t="str">
        <f t="shared" si="1"/>
        <v>OEB</v>
      </c>
      <c r="M58" s="10" t="str">
        <f t="shared" si="1"/>
        <v>OEB</v>
      </c>
      <c r="N58" s="519" t="str">
        <f t="shared" si="1"/>
        <v>OPG Proposed</v>
      </c>
      <c r="O58" s="240" t="str">
        <f t="shared" si="1"/>
        <v>OEB</v>
      </c>
      <c r="P58" s="10" t="str">
        <f t="shared" si="1"/>
        <v>OEB</v>
      </c>
      <c r="Q58" s="519" t="str">
        <f t="shared" si="1"/>
        <v>OPG Proposed</v>
      </c>
      <c r="R58" s="240" t="str">
        <f t="shared" si="1"/>
        <v>OEB</v>
      </c>
      <c r="S58" s="10" t="str">
        <f t="shared" si="1"/>
        <v>OEB</v>
      </c>
    </row>
    <row r="59" spans="2:19" s="359" customFormat="1" ht="16.5" thickBot="1">
      <c r="B59" s="353" t="s">
        <v>3</v>
      </c>
      <c r="C59" s="695"/>
      <c r="D59" s="696"/>
      <c r="E59" s="520">
        <f t="shared" ref="E59:S59" si="2">E7</f>
        <v>43117</v>
      </c>
      <c r="F59" s="241" t="str">
        <f t="shared" si="2"/>
        <v>Adjustment</v>
      </c>
      <c r="G59" s="12" t="str">
        <f t="shared" si="2"/>
        <v>Approved</v>
      </c>
      <c r="H59" s="520">
        <f t="shared" si="2"/>
        <v>43117</v>
      </c>
      <c r="I59" s="241" t="str">
        <f t="shared" si="2"/>
        <v>Adjustment</v>
      </c>
      <c r="J59" s="12" t="str">
        <f t="shared" si="2"/>
        <v>Approved</v>
      </c>
      <c r="K59" s="520">
        <f t="shared" si="2"/>
        <v>43117</v>
      </c>
      <c r="L59" s="241" t="str">
        <f t="shared" si="2"/>
        <v>Adjustment</v>
      </c>
      <c r="M59" s="12" t="str">
        <f t="shared" si="2"/>
        <v>Approved</v>
      </c>
      <c r="N59" s="520">
        <f t="shared" si="2"/>
        <v>43117</v>
      </c>
      <c r="O59" s="241" t="str">
        <f t="shared" si="2"/>
        <v>Adjustment</v>
      </c>
      <c r="P59" s="12" t="str">
        <f t="shared" si="2"/>
        <v>Approved</v>
      </c>
      <c r="Q59" s="520">
        <f t="shared" si="2"/>
        <v>43117</v>
      </c>
      <c r="R59" s="241" t="str">
        <f t="shared" si="2"/>
        <v>Adjustment</v>
      </c>
      <c r="S59" s="12" t="str">
        <f t="shared" si="2"/>
        <v>Approved</v>
      </c>
    </row>
    <row r="60" spans="2:19" s="359" customFormat="1" ht="15">
      <c r="B60" s="384"/>
      <c r="C60" s="356"/>
      <c r="D60" s="356"/>
      <c r="E60" s="436" t="s">
        <v>4</v>
      </c>
      <c r="F60" s="437" t="s">
        <v>5</v>
      </c>
      <c r="G60" s="438" t="s">
        <v>6</v>
      </c>
      <c r="H60" s="235" t="s">
        <v>7</v>
      </c>
      <c r="I60" s="236" t="s">
        <v>9</v>
      </c>
      <c r="J60" s="237" t="s">
        <v>11</v>
      </c>
      <c r="K60" s="235" t="s">
        <v>129</v>
      </c>
      <c r="L60" s="236" t="s">
        <v>130</v>
      </c>
      <c r="M60" s="237" t="s">
        <v>131</v>
      </c>
      <c r="N60" s="235" t="s">
        <v>133</v>
      </c>
      <c r="O60" s="236" t="s">
        <v>134</v>
      </c>
      <c r="P60" s="237" t="s">
        <v>215</v>
      </c>
      <c r="Q60" s="235" t="s">
        <v>216</v>
      </c>
      <c r="R60" s="236" t="s">
        <v>217</v>
      </c>
      <c r="S60" s="237" t="s">
        <v>218</v>
      </c>
    </row>
    <row r="61" spans="2:19" s="359" customFormat="1" ht="16.5" thickBot="1">
      <c r="B61" s="358" t="s">
        <v>189</v>
      </c>
      <c r="D61" s="356"/>
      <c r="E61" s="478"/>
      <c r="F61" s="479"/>
      <c r="G61" s="480"/>
      <c r="H61" s="76"/>
      <c r="I61" s="76"/>
      <c r="J61" s="77"/>
      <c r="K61" s="76"/>
      <c r="L61" s="76"/>
      <c r="M61" s="77"/>
      <c r="N61" s="76"/>
      <c r="O61" s="76"/>
      <c r="P61" s="77"/>
      <c r="Q61" s="76"/>
      <c r="R61" s="76"/>
      <c r="S61" s="77"/>
    </row>
    <row r="62" spans="2:19" s="359" customFormat="1" ht="15">
      <c r="B62" s="385">
        <v>24</v>
      </c>
      <c r="C62" s="386" t="s">
        <v>190</v>
      </c>
      <c r="D62" s="356"/>
      <c r="E62" s="368">
        <f>'9. Payment_Amounts'!D8</f>
        <v>41.70635</v>
      </c>
      <c r="F62" s="369">
        <f>G62-E62</f>
        <v>-3.6349999999998772E-2</v>
      </c>
      <c r="G62" s="370">
        <f>'9. Payment_Amounts'!F8</f>
        <v>41.67</v>
      </c>
      <c r="H62" s="463">
        <f>'9. Payment_Amounts'!G8</f>
        <v>42.331945249999997</v>
      </c>
      <c r="I62" s="369">
        <f>J62-H62</f>
        <v>-0.2819452499999997</v>
      </c>
      <c r="J62" s="370">
        <f>'9. Payment_Amounts'!I8</f>
        <v>42.05</v>
      </c>
      <c r="K62" s="463">
        <f>'9. Payment_Amounts'!J8</f>
        <v>42.966924428749991</v>
      </c>
      <c r="L62" s="369">
        <f>M62-K62</f>
        <v>-0.53692442874999102</v>
      </c>
      <c r="M62" s="370">
        <f>'9. Payment_Amounts'!L8</f>
        <v>42.43</v>
      </c>
      <c r="N62" s="463">
        <f>'9. Payment_Amounts'!M8</f>
        <v>43.611428295181234</v>
      </c>
      <c r="O62" s="369">
        <f>P62-N62</f>
        <v>-0.80142829518123193</v>
      </c>
      <c r="P62" s="370">
        <f>'9. Payment_Amounts'!O8</f>
        <v>42.81</v>
      </c>
      <c r="Q62" s="463">
        <f>'9. Payment_Amounts'!P8</f>
        <v>44.26559971960895</v>
      </c>
      <c r="R62" s="369">
        <f>S62-Q62</f>
        <v>-1.0703097196089502</v>
      </c>
      <c r="S62" s="370">
        <f>'9. Payment_Amounts'!R8</f>
        <v>43.19529</v>
      </c>
    </row>
    <row r="63" spans="2:19" s="359" customFormat="1" ht="15.75" thickBot="1">
      <c r="B63" s="385">
        <v>25</v>
      </c>
      <c r="C63" s="386" t="s">
        <v>191</v>
      </c>
      <c r="D63" s="356"/>
      <c r="E63" s="371">
        <f>'9. Payment_Amounts'!D24</f>
        <v>76.393405710346556</v>
      </c>
      <c r="F63" s="641">
        <f>G63-E63</f>
        <v>1.57034575055809</v>
      </c>
      <c r="G63" s="642">
        <f>'9. Payment_Amounts'!F24</f>
        <v>77.963751460904646</v>
      </c>
      <c r="H63" s="464">
        <f>'9. Payment_Amounts'!G24</f>
        <v>78.596691406790072</v>
      </c>
      <c r="I63" s="641">
        <f>J63-H63</f>
        <v>4.3420295064635184E-2</v>
      </c>
      <c r="J63" s="642">
        <f>'9. Payment_Amounts'!I24</f>
        <v>78.640111701854707</v>
      </c>
      <c r="K63" s="464">
        <f>'9. Payment_Amounts'!J24</f>
        <v>84.8340710279397</v>
      </c>
      <c r="L63" s="641">
        <f>M63-K63</f>
        <v>-7.8336884591985836</v>
      </c>
      <c r="M63" s="642">
        <f>'9. Payment_Amounts'!L24</f>
        <v>77.000382568741117</v>
      </c>
      <c r="N63" s="464">
        <f>'9. Payment_Amounts'!M24</f>
        <v>88.213298577183636</v>
      </c>
      <c r="O63" s="641">
        <f>P63-N63</f>
        <v>-3.2140885226731655</v>
      </c>
      <c r="P63" s="642">
        <f>'9. Payment_Amounts'!O24</f>
        <v>84.999210054510471</v>
      </c>
      <c r="Q63" s="464">
        <f>'9. Payment_Amounts'!P24</f>
        <v>92.019564994903064</v>
      </c>
      <c r="R63" s="641">
        <f>S63-Q63</f>
        <v>-2.3209967750943861</v>
      </c>
      <c r="S63" s="642">
        <f>'9. Payment_Amounts'!R24</f>
        <v>89.698568219808678</v>
      </c>
    </row>
    <row r="64" spans="2:19" s="359" customFormat="1" ht="15">
      <c r="B64" s="385"/>
      <c r="C64" s="386"/>
      <c r="D64" s="356"/>
      <c r="E64" s="470"/>
      <c r="F64" s="471"/>
      <c r="G64" s="472"/>
      <c r="H64" s="93"/>
      <c r="I64" s="93"/>
      <c r="J64" s="94"/>
      <c r="K64" s="93"/>
      <c r="L64" s="93"/>
      <c r="M64" s="94"/>
      <c r="N64" s="93"/>
      <c r="O64" s="93"/>
      <c r="P64" s="94"/>
      <c r="Q64" s="93"/>
      <c r="R64" s="93"/>
      <c r="S64" s="94"/>
    </row>
    <row r="65" spans="2:19" s="359" customFormat="1" ht="19.5" thickBot="1">
      <c r="B65" s="358" t="s">
        <v>231</v>
      </c>
      <c r="D65" s="356"/>
      <c r="E65" s="439"/>
      <c r="F65" s="473"/>
      <c r="G65" s="474"/>
      <c r="H65" s="93"/>
      <c r="I65" s="93"/>
      <c r="J65" s="94"/>
      <c r="K65" s="93"/>
      <c r="L65" s="93"/>
      <c r="M65" s="94"/>
      <c r="N65" s="93"/>
      <c r="O65" s="93"/>
      <c r="P65" s="94"/>
      <c r="Q65" s="93"/>
      <c r="R65" s="93"/>
      <c r="S65" s="94"/>
    </row>
    <row r="66" spans="2:19" s="359" customFormat="1" ht="15">
      <c r="B66" s="385">
        <v>26</v>
      </c>
      <c r="C66" s="386" t="s">
        <v>190</v>
      </c>
      <c r="D66" s="356"/>
      <c r="E66" s="368">
        <f>'10. Deferral_Variance_&amp;_Riders'!$D$27</f>
        <v>1.4361118192148281</v>
      </c>
      <c r="F66" s="369">
        <f t="shared" ref="F66:F67" si="3">G66-E66</f>
        <v>-1.4361118192148281</v>
      </c>
      <c r="G66" s="370">
        <v>0</v>
      </c>
      <c r="H66" s="368">
        <f>'10. Deferral_Variance_&amp;_Riders'!$D$27</f>
        <v>1.4361118192148281</v>
      </c>
      <c r="I66" s="645">
        <f t="shared" ref="I66:I67" si="4">J66-H66</f>
        <v>-0.78863782429569107</v>
      </c>
      <c r="J66" s="646">
        <v>0.64747399491913704</v>
      </c>
      <c r="K66" s="368">
        <v>0</v>
      </c>
      <c r="L66" s="645">
        <f>M66-K66</f>
        <v>1.7874277636642697</v>
      </c>
      <c r="M66" s="646">
        <v>1.7874277636642697</v>
      </c>
      <c r="N66" s="368">
        <v>0</v>
      </c>
      <c r="O66" s="645">
        <f>P66-N66</f>
        <v>1.2461994345649887</v>
      </c>
      <c r="P66" s="646">
        <v>1.2461994345649887</v>
      </c>
      <c r="Q66" s="368">
        <v>0</v>
      </c>
      <c r="R66" s="645">
        <f>S66-Q66</f>
        <v>0</v>
      </c>
      <c r="S66" s="646">
        <v>0</v>
      </c>
    </row>
    <row r="67" spans="2:19" s="359" customFormat="1" ht="15.75" thickBot="1">
      <c r="B67" s="385">
        <v>27</v>
      </c>
      <c r="C67" s="386" t="s">
        <v>191</v>
      </c>
      <c r="D67" s="356"/>
      <c r="E67" s="371">
        <f>'10. Deferral_Variance_&amp;_Riders'!D61</f>
        <v>2.8452761937547684</v>
      </c>
      <c r="F67" s="372">
        <f t="shared" si="3"/>
        <v>-2.8452761937547684</v>
      </c>
      <c r="G67" s="373">
        <v>0</v>
      </c>
      <c r="H67" s="371">
        <f>'10. Deferral_Variance_&amp;_Riders'!D61</f>
        <v>2.8452761937547684</v>
      </c>
      <c r="I67" s="641">
        <f t="shared" si="4"/>
        <v>1.0899992294250285</v>
      </c>
      <c r="J67" s="642">
        <v>3.9352754231797968</v>
      </c>
      <c r="K67" s="371">
        <v>0</v>
      </c>
      <c r="L67" s="641">
        <f>M67-K67</f>
        <v>10.50120695373225</v>
      </c>
      <c r="M67" s="642">
        <v>10.50120695373225</v>
      </c>
      <c r="N67" s="371">
        <v>0</v>
      </c>
      <c r="O67" s="641">
        <f>P67-N67</f>
        <v>7.6812354365957898</v>
      </c>
      <c r="P67" s="642">
        <v>7.6812354365957898</v>
      </c>
      <c r="Q67" s="371">
        <v>0</v>
      </c>
      <c r="R67" s="641">
        <f>S67-Q67</f>
        <v>0</v>
      </c>
      <c r="S67" s="642">
        <v>0</v>
      </c>
    </row>
    <row r="68" spans="2:19" s="359" customFormat="1" ht="15">
      <c r="B68" s="385"/>
      <c r="C68" s="356"/>
      <c r="D68" s="356"/>
      <c r="E68" s="118"/>
      <c r="F68" s="93"/>
      <c r="G68" s="94"/>
      <c r="H68" s="93"/>
      <c r="I68" s="93"/>
      <c r="J68" s="94"/>
      <c r="K68" s="93"/>
      <c r="L68" s="93"/>
      <c r="M68" s="94"/>
      <c r="N68" s="93"/>
      <c r="O68" s="93"/>
      <c r="P68" s="94"/>
      <c r="Q68" s="93"/>
      <c r="R68" s="93"/>
      <c r="S68" s="94"/>
    </row>
    <row r="69" spans="2:19" s="359" customFormat="1" ht="16.5" thickBot="1">
      <c r="B69" s="358" t="s">
        <v>193</v>
      </c>
      <c r="D69" s="356"/>
      <c r="E69" s="118"/>
      <c r="F69" s="93"/>
      <c r="G69" s="94"/>
      <c r="H69" s="93"/>
      <c r="I69" s="93"/>
      <c r="J69" s="94"/>
      <c r="K69" s="93"/>
      <c r="L69" s="93"/>
      <c r="M69" s="94"/>
      <c r="N69" s="93"/>
      <c r="O69" s="93"/>
      <c r="P69" s="94"/>
      <c r="Q69" s="93"/>
      <c r="R69" s="93"/>
      <c r="S69" s="94"/>
    </row>
    <row r="70" spans="2:19" s="359" customFormat="1" ht="15">
      <c r="B70" s="385">
        <v>28</v>
      </c>
      <c r="C70" s="386" t="s">
        <v>190</v>
      </c>
      <c r="D70" s="356"/>
      <c r="E70" s="368">
        <f>E62+E66</f>
        <v>43.14246181921483</v>
      </c>
      <c r="F70" s="369">
        <f>G70-E70</f>
        <v>-1.4724618192148284</v>
      </c>
      <c r="G70" s="370">
        <f t="shared" ref="G70:G71" si="5">G62+G66</f>
        <v>41.67</v>
      </c>
      <c r="H70" s="463">
        <f>H62+H66</f>
        <v>43.768057069214827</v>
      </c>
      <c r="I70" s="645">
        <f>J70-H70</f>
        <v>-1.0705830742956906</v>
      </c>
      <c r="J70" s="646">
        <f t="shared" ref="J70:J71" si="6">J62+J66</f>
        <v>42.697473994919136</v>
      </c>
      <c r="K70" s="463">
        <f>K62</f>
        <v>42.966924428749991</v>
      </c>
      <c r="L70" s="645">
        <f>M70-K70</f>
        <v>1.2505033349142778</v>
      </c>
      <c r="M70" s="646">
        <f t="shared" ref="M70:M71" si="7">M62+M66</f>
        <v>44.217427763664269</v>
      </c>
      <c r="N70" s="463">
        <f>N62</f>
        <v>43.611428295181234</v>
      </c>
      <c r="O70" s="645">
        <f>P70-N70</f>
        <v>0.44477113938375368</v>
      </c>
      <c r="P70" s="646">
        <f t="shared" ref="P70:P71" si="8">P62+P66</f>
        <v>44.056199434564988</v>
      </c>
      <c r="Q70" s="463">
        <f>Q62</f>
        <v>44.26559971960895</v>
      </c>
      <c r="R70" s="645">
        <f>S70-Q70</f>
        <v>-1.0703097196089502</v>
      </c>
      <c r="S70" s="646">
        <f t="shared" ref="S70:S71" si="9">S62+S66</f>
        <v>43.19529</v>
      </c>
    </row>
    <row r="71" spans="2:19" s="359" customFormat="1" ht="15.75" thickBot="1">
      <c r="B71" s="385">
        <v>29</v>
      </c>
      <c r="C71" s="386" t="s">
        <v>191</v>
      </c>
      <c r="D71" s="356"/>
      <c r="E71" s="371">
        <f>E63+E67</f>
        <v>79.238681904101327</v>
      </c>
      <c r="F71" s="641">
        <f>G71-E71</f>
        <v>-1.2749304431966806</v>
      </c>
      <c r="G71" s="642">
        <f t="shared" si="5"/>
        <v>77.963751460904646</v>
      </c>
      <c r="H71" s="464">
        <f>H63+H67</f>
        <v>81.441967600544842</v>
      </c>
      <c r="I71" s="641">
        <f>J71-H71</f>
        <v>1.1334195244896677</v>
      </c>
      <c r="J71" s="642">
        <f t="shared" si="6"/>
        <v>82.57538712503451</v>
      </c>
      <c r="K71" s="464">
        <f>K63</f>
        <v>84.8340710279397</v>
      </c>
      <c r="L71" s="641">
        <f>M71-K71</f>
        <v>2.6675184945336667</v>
      </c>
      <c r="M71" s="642">
        <f t="shared" si="7"/>
        <v>87.501589522473367</v>
      </c>
      <c r="N71" s="464">
        <f>N63</f>
        <v>88.213298577183636</v>
      </c>
      <c r="O71" s="641">
        <f>P71-N71</f>
        <v>4.467146913922619</v>
      </c>
      <c r="P71" s="642">
        <f t="shared" si="8"/>
        <v>92.680445491106255</v>
      </c>
      <c r="Q71" s="464">
        <f>Q63</f>
        <v>92.019564994903064</v>
      </c>
      <c r="R71" s="641">
        <f>S71-Q71</f>
        <v>-2.3209967750943861</v>
      </c>
      <c r="S71" s="642">
        <f t="shared" si="9"/>
        <v>89.698568219808678</v>
      </c>
    </row>
    <row r="72" spans="2:19" s="359" customFormat="1" ht="15">
      <c r="B72" s="385"/>
      <c r="C72" s="386"/>
      <c r="D72" s="356"/>
      <c r="E72" s="118"/>
      <c r="F72" s="93"/>
      <c r="G72" s="94"/>
      <c r="H72" s="93"/>
      <c r="I72" s="93"/>
      <c r="J72" s="94"/>
      <c r="K72" s="93"/>
      <c r="L72" s="93"/>
      <c r="M72" s="94"/>
      <c r="N72" s="93"/>
      <c r="O72" s="93"/>
      <c r="P72" s="94"/>
      <c r="Q72" s="93"/>
      <c r="R72" s="93"/>
      <c r="S72" s="94"/>
    </row>
    <row r="73" spans="2:19" s="359" customFormat="1" ht="16.5" thickBot="1">
      <c r="B73" s="358" t="s">
        <v>194</v>
      </c>
      <c r="C73" s="386"/>
      <c r="D73" s="356"/>
      <c r="E73" s="118"/>
      <c r="F73" s="93"/>
      <c r="G73" s="94"/>
      <c r="H73" s="93"/>
      <c r="I73" s="93"/>
      <c r="J73" s="94"/>
      <c r="K73" s="93"/>
      <c r="L73" s="93"/>
      <c r="M73" s="94"/>
      <c r="N73" s="93"/>
      <c r="O73" s="93"/>
      <c r="P73" s="94"/>
      <c r="Q73" s="93"/>
      <c r="R73" s="93"/>
      <c r="S73" s="94"/>
    </row>
    <row r="74" spans="2:19" s="359" customFormat="1" ht="15">
      <c r="B74" s="385">
        <v>30</v>
      </c>
      <c r="C74" s="386" t="s">
        <v>190</v>
      </c>
      <c r="D74" s="356"/>
      <c r="E74" s="215">
        <f>E44</f>
        <v>32.976264842202703</v>
      </c>
      <c r="F74" s="387" t="s">
        <v>14</v>
      </c>
      <c r="G74" s="216">
        <f>G44</f>
        <v>32.976264842202703</v>
      </c>
      <c r="H74" s="254">
        <f>E74</f>
        <v>32.976264842202703</v>
      </c>
      <c r="I74" s="387" t="s">
        <v>14</v>
      </c>
      <c r="J74" s="216">
        <f>G74</f>
        <v>32.976264842202703</v>
      </c>
      <c r="K74" s="254">
        <f>H74</f>
        <v>32.976264842202703</v>
      </c>
      <c r="L74" s="387" t="s">
        <v>14</v>
      </c>
      <c r="M74" s="216">
        <f>J74</f>
        <v>32.976264842202703</v>
      </c>
      <c r="N74" s="254">
        <f>K74</f>
        <v>32.976264842202703</v>
      </c>
      <c r="O74" s="387" t="s">
        <v>14</v>
      </c>
      <c r="P74" s="216">
        <f>M74</f>
        <v>32.976264842202703</v>
      </c>
      <c r="Q74" s="254">
        <f>N74</f>
        <v>32.976264842202703</v>
      </c>
      <c r="R74" s="387" t="s">
        <v>14</v>
      </c>
      <c r="S74" s="216">
        <f>P74</f>
        <v>32.976264842202703</v>
      </c>
    </row>
    <row r="75" spans="2:19" s="359" customFormat="1" ht="15">
      <c r="B75" s="385">
        <v>31</v>
      </c>
      <c r="C75" s="386" t="s">
        <v>191</v>
      </c>
      <c r="D75" s="356"/>
      <c r="E75" s="217">
        <f>'9. Payment_Amounts'!D20</f>
        <v>38.09834</v>
      </c>
      <c r="F75" s="218">
        <f>G75-E75</f>
        <v>0</v>
      </c>
      <c r="G75" s="171">
        <f>'9. Payment_Amounts'!F20</f>
        <v>38.09834</v>
      </c>
      <c r="H75" s="246">
        <f>'9. Payment_Amounts'!G20</f>
        <v>38.470700000000008</v>
      </c>
      <c r="I75" s="218">
        <f>J75-H75</f>
        <v>0</v>
      </c>
      <c r="J75" s="171">
        <f>'9. Payment_Amounts'!I20</f>
        <v>38.470700000000008</v>
      </c>
      <c r="K75" s="246">
        <f>'9. Payment_Amounts'!J20</f>
        <v>39.026139999999998</v>
      </c>
      <c r="L75" s="218">
        <f>M75-K75</f>
        <v>0</v>
      </c>
      <c r="M75" s="171">
        <f>'9. Payment_Amounts'!L20</f>
        <v>39.026139999999998</v>
      </c>
      <c r="N75" s="246">
        <f>'9. Payment_Amounts'!M20</f>
        <v>37.355330000000002</v>
      </c>
      <c r="O75" s="218">
        <f>P75-N75</f>
        <v>0</v>
      </c>
      <c r="P75" s="171">
        <f>'9. Payment_Amounts'!O20</f>
        <v>37.355330000000002</v>
      </c>
      <c r="Q75" s="246">
        <f>'9. Payment_Amounts'!P20</f>
        <v>35.383559999999996</v>
      </c>
      <c r="R75" s="218">
        <f>S75-Q75</f>
        <v>0</v>
      </c>
      <c r="S75" s="171">
        <f>'9. Payment_Amounts'!R20</f>
        <v>35.383559999999996</v>
      </c>
    </row>
    <row r="76" spans="2:19" s="359" customFormat="1" ht="16.5" thickBot="1">
      <c r="B76" s="385">
        <v>32</v>
      </c>
      <c r="C76" s="388" t="s">
        <v>0</v>
      </c>
      <c r="D76" s="356"/>
      <c r="E76" s="243">
        <f>SUM(E74:E75)</f>
        <v>71.074604842202703</v>
      </c>
      <c r="F76" s="248">
        <f>G76-E76</f>
        <v>0</v>
      </c>
      <c r="G76" s="249">
        <f>SUM(G74:G75)</f>
        <v>71.074604842202703</v>
      </c>
      <c r="H76" s="421">
        <f>SUM(H74:H75)</f>
        <v>71.446964842202703</v>
      </c>
      <c r="I76" s="248">
        <f>J76-H76</f>
        <v>0</v>
      </c>
      <c r="J76" s="249">
        <f>SUM(J74:J75)</f>
        <v>71.446964842202703</v>
      </c>
      <c r="K76" s="421">
        <f>SUM(K74:K75)</f>
        <v>72.002404842202708</v>
      </c>
      <c r="L76" s="248">
        <f>M76-K76</f>
        <v>0</v>
      </c>
      <c r="M76" s="249">
        <f>SUM(M74:M75)</f>
        <v>72.002404842202708</v>
      </c>
      <c r="N76" s="421">
        <f>SUM(N74:N75)</f>
        <v>70.331594842202705</v>
      </c>
      <c r="O76" s="248">
        <f>P76-N76</f>
        <v>0</v>
      </c>
      <c r="P76" s="249">
        <f>SUM(P74:P75)</f>
        <v>70.331594842202705</v>
      </c>
      <c r="Q76" s="421">
        <f>SUM(Q74:Q75)</f>
        <v>68.359824842202698</v>
      </c>
      <c r="R76" s="248">
        <f>S76-Q76</f>
        <v>0</v>
      </c>
      <c r="S76" s="249">
        <f>SUM(S74:S75)</f>
        <v>68.359824842202698</v>
      </c>
    </row>
    <row r="77" spans="2:19" s="359" customFormat="1" ht="15">
      <c r="B77" s="355"/>
      <c r="C77" s="356"/>
      <c r="D77" s="356"/>
      <c r="E77" s="118"/>
      <c r="F77" s="93"/>
      <c r="G77" s="94"/>
      <c r="H77" s="93"/>
      <c r="I77" s="93"/>
      <c r="J77" s="94"/>
      <c r="K77" s="93"/>
      <c r="L77" s="93"/>
      <c r="M77" s="94"/>
      <c r="N77" s="93"/>
      <c r="O77" s="93"/>
      <c r="P77" s="94"/>
      <c r="Q77" s="93"/>
      <c r="R77" s="93"/>
      <c r="S77" s="94"/>
    </row>
    <row r="78" spans="2:19" s="359" customFormat="1" ht="16.5" thickBot="1">
      <c r="B78" s="358" t="s">
        <v>195</v>
      </c>
      <c r="C78" s="356"/>
      <c r="D78" s="356"/>
      <c r="E78" s="118"/>
      <c r="F78" s="93"/>
      <c r="G78" s="94"/>
      <c r="H78" s="93"/>
      <c r="I78" s="93"/>
      <c r="J78" s="94"/>
      <c r="K78" s="93"/>
      <c r="L78" s="93"/>
      <c r="M78" s="94"/>
      <c r="N78" s="93"/>
      <c r="O78" s="93"/>
      <c r="P78" s="94"/>
      <c r="Q78" s="93"/>
      <c r="R78" s="93"/>
      <c r="S78" s="94"/>
    </row>
    <row r="79" spans="2:19" s="359" customFormat="1" ht="15">
      <c r="B79" s="385">
        <v>33</v>
      </c>
      <c r="C79" s="386" t="s">
        <v>190</v>
      </c>
      <c r="D79" s="356"/>
      <c r="E79" s="368">
        <f>E70*(E74)/(E76)</f>
        <v>20.016674732889808</v>
      </c>
      <c r="F79" s="387" t="s">
        <v>14</v>
      </c>
      <c r="G79" s="370">
        <f>G70*(G74)/(G76)</f>
        <v>19.333501171415033</v>
      </c>
      <c r="H79" s="463">
        <f>H70*(H74)/(H76)</f>
        <v>20.201096641834244</v>
      </c>
      <c r="I79" s="387" t="s">
        <v>14</v>
      </c>
      <c r="J79" s="646">
        <f>J70*(J74)/(J76)</f>
        <v>19.706970249320214</v>
      </c>
      <c r="K79" s="463">
        <f>K70*(K74)/(K76)</f>
        <v>19.678352167855497</v>
      </c>
      <c r="L79" s="387" t="s">
        <v>14</v>
      </c>
      <c r="M79" s="646">
        <f>M70*(M74)/(M76)</f>
        <v>20.251068166002558</v>
      </c>
      <c r="N79" s="463">
        <f>N70*(N74)/(N76)</f>
        <v>20.448022156120185</v>
      </c>
      <c r="O79" s="387" t="s">
        <v>14</v>
      </c>
      <c r="P79" s="646">
        <f>P70*(P74)/(P76)</f>
        <v>20.656561304413266</v>
      </c>
      <c r="Q79" s="463">
        <f>Q70*(Q74)/(Q76)</f>
        <v>21.353392041630681</v>
      </c>
      <c r="R79" s="387" t="s">
        <v>14</v>
      </c>
      <c r="S79" s="646">
        <f>S70*(S74)/(S76)</f>
        <v>20.837082690948748</v>
      </c>
    </row>
    <row r="80" spans="2:19" s="359" customFormat="1" ht="15">
      <c r="B80" s="385">
        <v>34</v>
      </c>
      <c r="C80" s="386" t="s">
        <v>191</v>
      </c>
      <c r="D80" s="356"/>
      <c r="E80" s="389">
        <f>E71*(E75)/(E76)</f>
        <v>42.474555448273961</v>
      </c>
      <c r="F80" s="647">
        <f>G80-E80</f>
        <v>-0.68340490403144116</v>
      </c>
      <c r="G80" s="648">
        <f>G71*(G75)/(G76)</f>
        <v>41.79115054424252</v>
      </c>
      <c r="H80" s="467">
        <f>H71*(H75)/(H76)</f>
        <v>43.852520675862024</v>
      </c>
      <c r="I80" s="647">
        <f>J80-H80</f>
        <v>0.6102910403134274</v>
      </c>
      <c r="J80" s="648">
        <f>J71*(J75)/(J76)</f>
        <v>44.462811716175452</v>
      </c>
      <c r="K80" s="467">
        <f>K71*(K75)/(K76)</f>
        <v>45.981052160160537</v>
      </c>
      <c r="L80" s="647">
        <f>M80-K80</f>
        <v>1.445826017178284</v>
      </c>
      <c r="M80" s="648">
        <f>M71*(M75)/(M76)</f>
        <v>47.426878177338821</v>
      </c>
      <c r="N80" s="467">
        <f>N71*(N75)/(N76)</f>
        <v>46.852867280096248</v>
      </c>
      <c r="O80" s="647">
        <f>P80-N80</f>
        <v>2.3726427290957588</v>
      </c>
      <c r="P80" s="648">
        <f>P71*(P75)/(P76)</f>
        <v>49.225510009192007</v>
      </c>
      <c r="Q80" s="467">
        <f>Q71*(Q75)/(Q76)</f>
        <v>47.630019630491162</v>
      </c>
      <c r="R80" s="647">
        <f>S80-Q80</f>
        <v>-1.2013654049133535</v>
      </c>
      <c r="S80" s="648">
        <f>S71*(S75)/(S76)</f>
        <v>46.428654225577809</v>
      </c>
    </row>
    <row r="81" spans="2:19" s="359" customFormat="1" ht="16.5" thickBot="1">
      <c r="B81" s="385">
        <v>35</v>
      </c>
      <c r="C81" s="388" t="s">
        <v>196</v>
      </c>
      <c r="D81" s="356"/>
      <c r="E81" s="392">
        <f>SUM(E79:E80)</f>
        <v>62.491230181163772</v>
      </c>
      <c r="F81" s="649">
        <f>G81-E81</f>
        <v>-1.3665784655062225</v>
      </c>
      <c r="G81" s="650">
        <f>SUM(G79:G80)</f>
        <v>61.124651715657549</v>
      </c>
      <c r="H81" s="468">
        <f>SUM(H79:H80)</f>
        <v>64.053617317696265</v>
      </c>
      <c r="I81" s="649">
        <f>J81-H81</f>
        <v>0.11116464779941282</v>
      </c>
      <c r="J81" s="650">
        <f>SUM(J79:J80)-0.005</f>
        <v>64.164781965495678</v>
      </c>
      <c r="K81" s="468">
        <f>SUM(K79:K80)</f>
        <v>65.659404328016038</v>
      </c>
      <c r="L81" s="649">
        <f>M81-K81</f>
        <v>2.0185420153253375</v>
      </c>
      <c r="M81" s="650">
        <f>SUM(M79:M80)</f>
        <v>67.677946343341375</v>
      </c>
      <c r="N81" s="468">
        <f>SUM(N79:N80)</f>
        <v>67.300889436216437</v>
      </c>
      <c r="O81" s="649">
        <f>P81-N81</f>
        <v>2.5811818773888433</v>
      </c>
      <c r="P81" s="650">
        <f>SUM(P79:P80)</f>
        <v>69.88207131360528</v>
      </c>
      <c r="Q81" s="468">
        <f>SUM(Q79:Q80)</f>
        <v>68.983411672121846</v>
      </c>
      <c r="R81" s="649">
        <f>S81-Q81</f>
        <v>-1.7176747555952971</v>
      </c>
      <c r="S81" s="650">
        <f>SUM(S79:S80)</f>
        <v>67.265736916526549</v>
      </c>
    </row>
    <row r="82" spans="2:19" s="359" customFormat="1" ht="16.5" thickBot="1">
      <c r="B82" s="385"/>
      <c r="C82" s="388"/>
      <c r="D82" s="356"/>
      <c r="E82" s="118"/>
      <c r="F82" s="93"/>
      <c r="G82" s="94"/>
      <c r="H82" s="93"/>
      <c r="I82" s="93"/>
      <c r="J82" s="94"/>
      <c r="K82" s="93"/>
      <c r="L82" s="93"/>
      <c r="M82" s="94"/>
      <c r="N82" s="93"/>
      <c r="O82" s="93"/>
      <c r="P82" s="94"/>
      <c r="Q82" s="93"/>
      <c r="R82" s="93"/>
      <c r="S82" s="94"/>
    </row>
    <row r="83" spans="2:19" s="359" customFormat="1" ht="16.5" thickBot="1">
      <c r="B83" s="395">
        <v>36</v>
      </c>
      <c r="C83" s="396" t="s">
        <v>197</v>
      </c>
      <c r="D83" s="377"/>
      <c r="E83" s="397">
        <f>E81</f>
        <v>62.491230181163772</v>
      </c>
      <c r="F83" s="651">
        <f>G83-E83</f>
        <v>-1.3665784655062225</v>
      </c>
      <c r="G83" s="652">
        <f>G81</f>
        <v>61.124651715657549</v>
      </c>
      <c r="H83" s="469">
        <f>H81</f>
        <v>64.053617317696265</v>
      </c>
      <c r="I83" s="651">
        <f>J83-H83</f>
        <v>0.11116464779941282</v>
      </c>
      <c r="J83" s="652">
        <f>J81</f>
        <v>64.164781965495678</v>
      </c>
      <c r="K83" s="469">
        <f>K81</f>
        <v>65.659404328016038</v>
      </c>
      <c r="L83" s="651">
        <f>M83-K83</f>
        <v>2.0185420153253375</v>
      </c>
      <c r="M83" s="652">
        <f>M81</f>
        <v>67.677946343341375</v>
      </c>
      <c r="N83" s="469">
        <f>N81</f>
        <v>67.300889436216437</v>
      </c>
      <c r="O83" s="651">
        <f>P83-N83</f>
        <v>2.5811818773888433</v>
      </c>
      <c r="P83" s="652">
        <f>P81</f>
        <v>69.88207131360528</v>
      </c>
      <c r="Q83" s="469">
        <f>Q81</f>
        <v>68.983411672121846</v>
      </c>
      <c r="R83" s="651">
        <f>S83-Q83</f>
        <v>-1.7176747555952971</v>
      </c>
      <c r="S83" s="652">
        <f>S81</f>
        <v>67.265736916526549</v>
      </c>
    </row>
    <row r="84" spans="2:19" s="359" customFormat="1" ht="15.75">
      <c r="B84" s="357"/>
      <c r="C84" s="38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</row>
    <row r="85" spans="2:19" s="359" customFormat="1" ht="15.75">
      <c r="B85" s="412" t="s">
        <v>213</v>
      </c>
      <c r="C85" s="38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</row>
    <row r="86" spans="2:19" ht="15">
      <c r="B86" s="357" t="s">
        <v>177</v>
      </c>
      <c r="C86" s="386"/>
      <c r="D86" s="93"/>
      <c r="E86" s="93"/>
      <c r="F86" s="401"/>
      <c r="G86" s="383"/>
      <c r="H86" s="93"/>
      <c r="I86" s="401"/>
      <c r="J86" s="383"/>
      <c r="K86" s="93"/>
      <c r="L86" s="401"/>
      <c r="M86" s="383"/>
      <c r="N86" s="93"/>
      <c r="O86" s="401"/>
      <c r="P86" s="383"/>
      <c r="Q86" s="93"/>
      <c r="R86" s="401"/>
      <c r="S86" s="383"/>
    </row>
    <row r="87" spans="2:19">
      <c r="B87" s="382">
        <v>1</v>
      </c>
      <c r="C87" s="684" t="s">
        <v>201</v>
      </c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</row>
    <row r="88" spans="2:19">
      <c r="B88" s="382">
        <v>2</v>
      </c>
      <c r="C88" s="383" t="s">
        <v>202</v>
      </c>
      <c r="D88" s="382"/>
      <c r="E88" s="382"/>
      <c r="F88" s="382"/>
      <c r="G88" s="383"/>
      <c r="H88" s="382"/>
      <c r="I88" s="382"/>
      <c r="J88" s="383"/>
      <c r="K88" s="382"/>
      <c r="L88" s="382"/>
      <c r="M88" s="383"/>
      <c r="N88" s="382"/>
      <c r="O88" s="382"/>
      <c r="P88" s="383"/>
      <c r="Q88" s="382"/>
      <c r="R88" s="382"/>
      <c r="S88" s="383"/>
    </row>
    <row r="89" spans="2:19">
      <c r="B89" s="382">
        <v>3</v>
      </c>
      <c r="C89" s="383" t="s">
        <v>247</v>
      </c>
      <c r="D89" s="382"/>
      <c r="E89" s="382"/>
      <c r="F89" s="382"/>
      <c r="G89" s="383"/>
      <c r="H89" s="382"/>
      <c r="I89" s="382"/>
      <c r="J89" s="383"/>
      <c r="K89" s="382"/>
      <c r="L89" s="382"/>
      <c r="M89" s="383"/>
      <c r="N89" s="382"/>
      <c r="O89" s="382"/>
      <c r="P89" s="383"/>
      <c r="Q89" s="382"/>
      <c r="R89" s="382"/>
      <c r="S89" s="383"/>
    </row>
    <row r="90" spans="2:19">
      <c r="B90" s="382"/>
      <c r="C90" s="383"/>
      <c r="D90" s="382"/>
      <c r="E90" s="382"/>
      <c r="F90" s="382"/>
      <c r="G90" s="383"/>
      <c r="H90" s="382"/>
      <c r="I90" s="382"/>
      <c r="J90" s="383"/>
      <c r="K90" s="382"/>
      <c r="L90" s="382"/>
      <c r="M90" s="383"/>
      <c r="N90" s="382"/>
      <c r="O90" s="382"/>
      <c r="P90" s="383"/>
      <c r="Q90" s="382"/>
      <c r="R90" s="382"/>
      <c r="S90" s="383"/>
    </row>
    <row r="91" spans="2:19">
      <c r="B91" s="382"/>
      <c r="C91" s="383"/>
      <c r="D91" s="382"/>
      <c r="E91" s="382"/>
      <c r="F91" s="382"/>
      <c r="G91" s="383"/>
      <c r="H91" s="382"/>
      <c r="I91" s="382"/>
      <c r="J91" s="383"/>
      <c r="K91" s="382"/>
      <c r="L91" s="382"/>
      <c r="M91" s="383"/>
      <c r="N91" s="382"/>
      <c r="O91" s="382"/>
      <c r="P91" s="383"/>
      <c r="Q91" s="382"/>
      <c r="R91" s="382"/>
      <c r="S91" s="383"/>
    </row>
    <row r="92" spans="2:19">
      <c r="B92" s="382"/>
      <c r="C92" s="383"/>
      <c r="D92" s="382"/>
      <c r="E92" s="382"/>
      <c r="F92" s="382"/>
      <c r="G92" s="383"/>
      <c r="H92" s="382"/>
      <c r="I92" s="382"/>
      <c r="J92" s="383"/>
      <c r="K92" s="382"/>
      <c r="L92" s="382"/>
      <c r="M92" s="383"/>
      <c r="N92" s="382"/>
      <c r="O92" s="382"/>
      <c r="P92" s="383"/>
      <c r="Q92" s="382"/>
      <c r="R92" s="382"/>
      <c r="S92" s="383"/>
    </row>
    <row r="93" spans="2:19">
      <c r="B93" s="382"/>
      <c r="C93" s="383"/>
      <c r="D93" s="382"/>
      <c r="E93" s="382"/>
      <c r="F93" s="382"/>
      <c r="G93" s="383"/>
      <c r="H93" s="382"/>
      <c r="I93" s="382"/>
      <c r="J93" s="383"/>
      <c r="K93" s="382"/>
      <c r="L93" s="382"/>
      <c r="M93" s="383"/>
      <c r="N93" s="382"/>
      <c r="O93" s="382"/>
      <c r="P93" s="383"/>
      <c r="Q93" s="382"/>
      <c r="R93" s="382"/>
      <c r="S93" s="383"/>
    </row>
    <row r="94" spans="2:19">
      <c r="B94" s="382"/>
      <c r="C94" s="383"/>
      <c r="D94" s="382"/>
      <c r="E94" s="382"/>
      <c r="F94" s="382"/>
      <c r="G94" s="383"/>
      <c r="H94" s="382"/>
      <c r="I94" s="382"/>
      <c r="J94" s="383"/>
      <c r="K94" s="382"/>
      <c r="L94" s="382"/>
      <c r="M94" s="383"/>
      <c r="N94" s="382"/>
      <c r="O94" s="382"/>
      <c r="P94" s="383"/>
      <c r="Q94" s="382"/>
      <c r="R94" s="382"/>
      <c r="S94" s="383"/>
    </row>
    <row r="95" spans="2:19">
      <c r="B95" s="382"/>
      <c r="C95" s="383"/>
      <c r="D95" s="382"/>
      <c r="E95" s="382"/>
      <c r="F95" s="382"/>
      <c r="G95" s="383"/>
      <c r="H95" s="382"/>
      <c r="I95" s="382"/>
      <c r="J95" s="383"/>
      <c r="K95" s="382"/>
      <c r="L95" s="382"/>
      <c r="M95" s="383"/>
      <c r="N95" s="382"/>
      <c r="O95" s="382"/>
      <c r="P95" s="383"/>
      <c r="Q95" s="382"/>
      <c r="R95" s="382"/>
      <c r="S95" s="383"/>
    </row>
    <row r="96" spans="2:19">
      <c r="B96" s="382"/>
      <c r="C96" s="383"/>
      <c r="D96" s="382"/>
      <c r="E96" s="382"/>
      <c r="F96" s="382"/>
      <c r="G96" s="383"/>
      <c r="H96" s="382"/>
      <c r="I96" s="382"/>
      <c r="J96" s="383"/>
      <c r="K96" s="382"/>
      <c r="L96" s="382"/>
      <c r="M96" s="383"/>
      <c r="N96" s="382"/>
      <c r="O96" s="382"/>
      <c r="P96" s="383"/>
      <c r="Q96" s="382"/>
      <c r="R96" s="382"/>
      <c r="S96" s="383"/>
    </row>
    <row r="97" spans="2:19">
      <c r="B97" s="382"/>
      <c r="C97" s="383"/>
      <c r="D97" s="382"/>
      <c r="E97" s="382"/>
      <c r="F97" s="382"/>
      <c r="G97" s="383"/>
      <c r="H97" s="382"/>
      <c r="I97" s="382"/>
      <c r="J97" s="383"/>
      <c r="K97" s="382"/>
      <c r="L97" s="382"/>
      <c r="M97" s="383"/>
      <c r="N97" s="382"/>
      <c r="O97" s="382"/>
      <c r="P97" s="383"/>
      <c r="Q97" s="382"/>
      <c r="R97" s="382"/>
      <c r="S97" s="383"/>
    </row>
    <row r="98" spans="2:19">
      <c r="B98" s="382"/>
      <c r="C98" s="383"/>
      <c r="D98" s="382"/>
      <c r="E98" s="382"/>
      <c r="F98" s="382"/>
      <c r="G98" s="383"/>
      <c r="H98" s="382"/>
      <c r="I98" s="382"/>
      <c r="J98" s="383"/>
      <c r="K98" s="382"/>
      <c r="L98" s="382"/>
      <c r="M98" s="383"/>
      <c r="N98" s="382"/>
      <c r="O98" s="382"/>
      <c r="P98" s="383"/>
      <c r="Q98" s="382"/>
      <c r="R98" s="382"/>
      <c r="S98" s="383"/>
    </row>
    <row r="99" spans="2:19">
      <c r="B99" s="382"/>
      <c r="C99" s="383"/>
      <c r="D99" s="382"/>
      <c r="E99" s="382"/>
      <c r="F99" s="382"/>
      <c r="G99" s="383"/>
      <c r="H99" s="382"/>
      <c r="I99" s="382"/>
      <c r="J99" s="383"/>
      <c r="K99" s="382"/>
      <c r="L99" s="382"/>
      <c r="M99" s="383"/>
      <c r="N99" s="382"/>
      <c r="O99" s="382"/>
      <c r="P99" s="383"/>
      <c r="Q99" s="382"/>
      <c r="R99" s="382"/>
      <c r="S99" s="383"/>
    </row>
    <row r="100" spans="2:19">
      <c r="B100" s="382"/>
      <c r="C100" s="383"/>
      <c r="D100" s="382"/>
      <c r="E100" s="382"/>
      <c r="F100" s="382"/>
      <c r="G100" s="383"/>
      <c r="H100" s="382"/>
      <c r="I100" s="382"/>
      <c r="J100" s="383"/>
      <c r="K100" s="382"/>
      <c r="L100" s="382"/>
      <c r="M100" s="383"/>
      <c r="N100" s="382"/>
      <c r="O100" s="382"/>
      <c r="P100" s="383"/>
      <c r="Q100" s="382"/>
      <c r="R100" s="382"/>
      <c r="S100" s="383"/>
    </row>
    <row r="101" spans="2:19">
      <c r="B101" s="382"/>
      <c r="C101" s="383"/>
      <c r="D101" s="382"/>
      <c r="E101" s="382"/>
      <c r="F101" s="382"/>
      <c r="G101" s="383"/>
      <c r="H101" s="382"/>
      <c r="I101" s="382"/>
      <c r="J101" s="383"/>
      <c r="K101" s="382"/>
      <c r="L101" s="382"/>
      <c r="M101" s="383"/>
      <c r="N101" s="382"/>
      <c r="O101" s="382"/>
      <c r="P101" s="383"/>
      <c r="Q101" s="382"/>
      <c r="R101" s="382"/>
      <c r="S101" s="383"/>
    </row>
    <row r="102" spans="2:19">
      <c r="B102" s="382"/>
      <c r="C102" s="383"/>
      <c r="D102" s="382"/>
      <c r="E102" s="382"/>
      <c r="F102" s="382"/>
      <c r="G102" s="383"/>
      <c r="H102" s="382"/>
      <c r="I102" s="382"/>
      <c r="J102" s="383"/>
      <c r="K102" s="382"/>
      <c r="L102" s="382"/>
      <c r="M102" s="383"/>
      <c r="N102" s="382"/>
      <c r="O102" s="382"/>
      <c r="P102" s="383"/>
      <c r="Q102" s="382"/>
      <c r="R102" s="382"/>
      <c r="S102" s="383"/>
    </row>
    <row r="103" spans="2:19">
      <c r="B103" s="382"/>
      <c r="C103" s="383"/>
      <c r="D103" s="382"/>
      <c r="E103" s="382"/>
      <c r="F103" s="382"/>
      <c r="G103" s="383"/>
      <c r="H103" s="382"/>
      <c r="I103" s="382"/>
      <c r="J103" s="383"/>
      <c r="K103" s="382"/>
      <c r="L103" s="382"/>
      <c r="M103" s="383"/>
      <c r="N103" s="382"/>
      <c r="O103" s="382"/>
      <c r="P103" s="383"/>
      <c r="Q103" s="382"/>
      <c r="R103" s="382"/>
      <c r="S103" s="383"/>
    </row>
    <row r="104" spans="2:19">
      <c r="B104" s="382"/>
      <c r="C104" s="383"/>
      <c r="D104" s="382"/>
      <c r="E104" s="382"/>
      <c r="F104" s="382"/>
      <c r="G104" s="383"/>
      <c r="H104" s="382"/>
      <c r="I104" s="382"/>
      <c r="J104" s="383"/>
      <c r="K104" s="382"/>
      <c r="L104" s="382"/>
      <c r="M104" s="383"/>
      <c r="N104" s="382"/>
      <c r="O104" s="382"/>
      <c r="P104" s="383"/>
      <c r="Q104" s="382"/>
      <c r="R104" s="382"/>
      <c r="S104" s="383"/>
    </row>
    <row r="105" spans="2:19">
      <c r="B105" s="382"/>
      <c r="C105" s="383"/>
      <c r="D105" s="382"/>
      <c r="E105" s="382"/>
      <c r="F105" s="382"/>
      <c r="G105" s="383"/>
      <c r="H105" s="382"/>
      <c r="I105" s="382"/>
      <c r="J105" s="383"/>
      <c r="K105" s="382"/>
      <c r="L105" s="382"/>
      <c r="M105" s="383"/>
      <c r="N105" s="382"/>
      <c r="O105" s="382"/>
      <c r="P105" s="383"/>
      <c r="Q105" s="382"/>
      <c r="R105" s="382"/>
      <c r="S105" s="383"/>
    </row>
    <row r="106" spans="2:19">
      <c r="B106" s="382"/>
      <c r="C106" s="383"/>
      <c r="D106" s="382"/>
      <c r="E106" s="382"/>
      <c r="F106" s="382"/>
      <c r="G106" s="383"/>
      <c r="H106" s="382"/>
      <c r="I106" s="382"/>
      <c r="J106" s="383"/>
      <c r="K106" s="382"/>
      <c r="L106" s="382"/>
      <c r="M106" s="383"/>
      <c r="N106" s="382"/>
      <c r="O106" s="382"/>
      <c r="P106" s="383"/>
      <c r="Q106" s="382"/>
      <c r="R106" s="382"/>
      <c r="S106" s="383"/>
    </row>
    <row r="107" spans="2:19">
      <c r="B107" s="382"/>
      <c r="C107" s="383"/>
      <c r="D107" s="382"/>
      <c r="E107" s="382"/>
      <c r="F107" s="382"/>
      <c r="G107" s="383"/>
      <c r="H107" s="382"/>
      <c r="I107" s="382"/>
      <c r="J107" s="383"/>
      <c r="K107" s="382"/>
      <c r="L107" s="382"/>
      <c r="M107" s="383"/>
      <c r="N107" s="382"/>
      <c r="O107" s="382"/>
      <c r="P107" s="383"/>
      <c r="Q107" s="382"/>
      <c r="R107" s="382"/>
      <c r="S107" s="383"/>
    </row>
    <row r="108" spans="2:19">
      <c r="B108" s="382"/>
      <c r="C108" s="383"/>
      <c r="D108" s="382"/>
      <c r="E108" s="382"/>
      <c r="F108" s="382"/>
      <c r="G108" s="383"/>
      <c r="H108" s="382"/>
      <c r="I108" s="382"/>
      <c r="J108" s="383"/>
      <c r="K108" s="382"/>
      <c r="L108" s="382"/>
      <c r="M108" s="383"/>
      <c r="N108" s="382"/>
      <c r="O108" s="382"/>
      <c r="P108" s="383"/>
      <c r="Q108" s="382"/>
      <c r="R108" s="382"/>
      <c r="S108" s="383"/>
    </row>
    <row r="109" spans="2:19">
      <c r="B109" s="382"/>
      <c r="C109" s="383"/>
      <c r="D109" s="382"/>
      <c r="E109" s="382"/>
      <c r="F109" s="382"/>
      <c r="G109" s="383"/>
      <c r="H109" s="382"/>
      <c r="I109" s="382"/>
      <c r="J109" s="383"/>
      <c r="K109" s="382"/>
      <c r="L109" s="382"/>
      <c r="M109" s="383"/>
      <c r="N109" s="382"/>
      <c r="O109" s="382"/>
      <c r="P109" s="383"/>
      <c r="Q109" s="382"/>
      <c r="R109" s="382"/>
      <c r="S109" s="383"/>
    </row>
    <row r="110" spans="2:19">
      <c r="B110" s="382"/>
      <c r="C110" s="383"/>
      <c r="D110" s="382"/>
      <c r="E110" s="382"/>
      <c r="F110" s="382"/>
      <c r="G110" s="383"/>
      <c r="H110" s="382"/>
      <c r="I110" s="382"/>
      <c r="J110" s="383"/>
      <c r="K110" s="382"/>
      <c r="L110" s="382"/>
      <c r="M110" s="383"/>
      <c r="N110" s="382"/>
      <c r="O110" s="382"/>
      <c r="P110" s="383"/>
      <c r="Q110" s="382"/>
      <c r="R110" s="382"/>
      <c r="S110" s="383"/>
    </row>
    <row r="111" spans="2:19">
      <c r="B111" s="382"/>
      <c r="C111" s="383"/>
      <c r="D111" s="382"/>
      <c r="E111" s="382"/>
      <c r="F111" s="382"/>
      <c r="G111" s="383"/>
      <c r="H111" s="382"/>
      <c r="I111" s="382"/>
      <c r="J111" s="383"/>
      <c r="K111" s="382"/>
      <c r="L111" s="382"/>
      <c r="M111" s="383"/>
      <c r="N111" s="382"/>
      <c r="O111" s="382"/>
      <c r="P111" s="383"/>
      <c r="Q111" s="382"/>
      <c r="R111" s="382"/>
      <c r="S111" s="383"/>
    </row>
    <row r="112" spans="2:19">
      <c r="B112" s="382"/>
      <c r="C112" s="383"/>
      <c r="D112" s="382"/>
      <c r="E112" s="382"/>
      <c r="F112" s="382"/>
      <c r="G112" s="383"/>
      <c r="H112" s="382"/>
      <c r="I112" s="382"/>
      <c r="J112" s="383"/>
      <c r="K112" s="382"/>
      <c r="L112" s="382"/>
      <c r="M112" s="383"/>
      <c r="N112" s="382"/>
      <c r="O112" s="382"/>
      <c r="P112" s="383"/>
      <c r="Q112" s="382"/>
      <c r="R112" s="382"/>
      <c r="S112" s="383"/>
    </row>
    <row r="113" spans="2:19">
      <c r="B113" s="382"/>
      <c r="C113" s="383"/>
      <c r="D113" s="382"/>
      <c r="E113" s="382"/>
      <c r="F113" s="382"/>
      <c r="G113" s="383"/>
      <c r="H113" s="382"/>
      <c r="I113" s="382"/>
      <c r="J113" s="383"/>
      <c r="K113" s="382"/>
      <c r="L113" s="382"/>
      <c r="M113" s="383"/>
      <c r="N113" s="382"/>
      <c r="O113" s="382"/>
      <c r="P113" s="383"/>
      <c r="Q113" s="382"/>
      <c r="R113" s="382"/>
      <c r="S113" s="383"/>
    </row>
    <row r="114" spans="2:19">
      <c r="B114" s="382"/>
      <c r="C114" s="383"/>
      <c r="D114" s="382"/>
      <c r="E114" s="382"/>
      <c r="F114" s="382"/>
      <c r="G114" s="383"/>
      <c r="H114" s="382"/>
      <c r="I114" s="382"/>
      <c r="J114" s="383"/>
      <c r="K114" s="382"/>
      <c r="L114" s="382"/>
      <c r="M114" s="383"/>
      <c r="N114" s="382"/>
      <c r="O114" s="382"/>
      <c r="P114" s="383"/>
      <c r="Q114" s="382"/>
      <c r="R114" s="382"/>
      <c r="S114" s="383"/>
    </row>
    <row r="115" spans="2:19">
      <c r="B115" s="382"/>
      <c r="C115" s="383"/>
      <c r="D115" s="382"/>
      <c r="E115" s="382"/>
      <c r="F115" s="382"/>
      <c r="G115" s="383"/>
      <c r="H115" s="382"/>
      <c r="I115" s="382"/>
      <c r="J115" s="383"/>
      <c r="K115" s="382"/>
      <c r="L115" s="382"/>
      <c r="M115" s="383"/>
      <c r="N115" s="382"/>
      <c r="O115" s="382"/>
      <c r="P115" s="383"/>
      <c r="Q115" s="382"/>
      <c r="R115" s="382"/>
      <c r="S115" s="383"/>
    </row>
    <row r="116" spans="2:19">
      <c r="B116" s="382"/>
      <c r="C116" s="383"/>
      <c r="D116" s="382"/>
      <c r="E116" s="382"/>
      <c r="F116" s="382"/>
      <c r="G116" s="383"/>
      <c r="H116" s="382"/>
      <c r="I116" s="382"/>
      <c r="J116" s="383"/>
      <c r="K116" s="382"/>
      <c r="L116" s="382"/>
      <c r="M116" s="383"/>
      <c r="N116" s="382"/>
      <c r="O116" s="382"/>
      <c r="P116" s="383"/>
      <c r="Q116" s="382"/>
      <c r="R116" s="382"/>
      <c r="S116" s="383"/>
    </row>
    <row r="117" spans="2:19">
      <c r="B117" s="382"/>
      <c r="C117" s="383"/>
      <c r="D117" s="382"/>
      <c r="E117" s="382"/>
      <c r="F117" s="382"/>
      <c r="G117" s="383"/>
      <c r="H117" s="382"/>
      <c r="I117" s="382"/>
      <c r="J117" s="383"/>
      <c r="K117" s="382"/>
      <c r="L117" s="382"/>
      <c r="M117" s="383"/>
      <c r="N117" s="382"/>
      <c r="O117" s="382"/>
      <c r="P117" s="383"/>
      <c r="Q117" s="382"/>
      <c r="R117" s="382"/>
      <c r="S117" s="383"/>
    </row>
    <row r="118" spans="2:19">
      <c r="B118" s="382"/>
      <c r="C118" s="383"/>
      <c r="D118" s="382"/>
      <c r="E118" s="382"/>
      <c r="F118" s="382"/>
      <c r="G118" s="383"/>
      <c r="H118" s="382"/>
      <c r="I118" s="382"/>
      <c r="J118" s="383"/>
      <c r="K118" s="382"/>
      <c r="L118" s="382"/>
      <c r="M118" s="383"/>
      <c r="N118" s="382"/>
      <c r="O118" s="382"/>
      <c r="P118" s="383"/>
      <c r="Q118" s="382"/>
      <c r="R118" s="382"/>
      <c r="S118" s="383"/>
    </row>
    <row r="119" spans="2:19">
      <c r="B119" s="382"/>
      <c r="C119" s="383"/>
      <c r="D119" s="382"/>
      <c r="E119" s="382"/>
      <c r="F119" s="382"/>
      <c r="G119" s="383"/>
      <c r="H119" s="382"/>
      <c r="I119" s="382"/>
      <c r="J119" s="383"/>
      <c r="K119" s="382"/>
      <c r="L119" s="382"/>
      <c r="M119" s="383"/>
      <c r="N119" s="382"/>
      <c r="O119" s="382"/>
      <c r="P119" s="383"/>
      <c r="Q119" s="382"/>
      <c r="R119" s="382"/>
      <c r="S119" s="383"/>
    </row>
    <row r="120" spans="2:19">
      <c r="B120" s="382"/>
      <c r="C120" s="383"/>
      <c r="D120" s="382"/>
      <c r="E120" s="382"/>
      <c r="F120" s="382"/>
      <c r="G120" s="383"/>
      <c r="H120" s="382"/>
      <c r="I120" s="382"/>
      <c r="J120" s="383"/>
      <c r="K120" s="382"/>
      <c r="L120" s="382"/>
      <c r="M120" s="383"/>
      <c r="N120" s="382"/>
      <c r="O120" s="382"/>
      <c r="P120" s="383"/>
      <c r="Q120" s="382"/>
      <c r="R120" s="382"/>
      <c r="S120" s="383"/>
    </row>
    <row r="121" spans="2:19">
      <c r="B121" s="382"/>
      <c r="C121" s="383"/>
      <c r="D121" s="382"/>
      <c r="E121" s="382"/>
      <c r="F121" s="382"/>
      <c r="G121" s="383"/>
      <c r="H121" s="382"/>
      <c r="I121" s="382"/>
      <c r="J121" s="383"/>
      <c r="K121" s="382"/>
      <c r="L121" s="382"/>
      <c r="M121" s="383"/>
      <c r="N121" s="382"/>
      <c r="O121" s="382"/>
      <c r="P121" s="383"/>
      <c r="Q121" s="382"/>
      <c r="R121" s="382"/>
      <c r="S121" s="383"/>
    </row>
    <row r="122" spans="2:19">
      <c r="B122" s="382"/>
      <c r="C122" s="383"/>
      <c r="D122" s="382"/>
      <c r="E122" s="382"/>
      <c r="F122" s="382"/>
      <c r="G122" s="383"/>
      <c r="H122" s="382"/>
      <c r="I122" s="382"/>
      <c r="J122" s="383"/>
      <c r="K122" s="382"/>
      <c r="L122" s="382"/>
      <c r="M122" s="383"/>
      <c r="N122" s="382"/>
      <c r="O122" s="382"/>
      <c r="P122" s="383"/>
      <c r="Q122" s="382"/>
      <c r="R122" s="382"/>
      <c r="S122" s="383"/>
    </row>
    <row r="123" spans="2:19">
      <c r="B123" s="382"/>
      <c r="C123" s="383"/>
      <c r="D123" s="382"/>
      <c r="E123" s="382"/>
      <c r="F123" s="382"/>
      <c r="G123" s="383"/>
      <c r="H123" s="382"/>
      <c r="I123" s="382"/>
      <c r="J123" s="383"/>
      <c r="K123" s="382"/>
      <c r="L123" s="382"/>
      <c r="M123" s="383"/>
      <c r="N123" s="382"/>
      <c r="O123" s="382"/>
      <c r="P123" s="383"/>
      <c r="Q123" s="382"/>
      <c r="R123" s="382"/>
      <c r="S123" s="383"/>
    </row>
    <row r="124" spans="2:19">
      <c r="B124" s="382"/>
      <c r="C124" s="383"/>
      <c r="D124" s="382"/>
      <c r="E124" s="382"/>
      <c r="F124" s="382"/>
      <c r="G124" s="383"/>
      <c r="H124" s="382"/>
      <c r="I124" s="382"/>
      <c r="J124" s="383"/>
      <c r="K124" s="382"/>
      <c r="L124" s="382"/>
      <c r="M124" s="383"/>
      <c r="N124" s="382"/>
      <c r="O124" s="382"/>
      <c r="P124" s="383"/>
      <c r="Q124" s="382"/>
      <c r="R124" s="382"/>
      <c r="S124" s="383"/>
    </row>
    <row r="125" spans="2:19">
      <c r="B125" s="382"/>
      <c r="C125" s="383"/>
      <c r="D125" s="382"/>
      <c r="E125" s="382"/>
      <c r="F125" s="382"/>
      <c r="G125" s="383"/>
      <c r="H125" s="382"/>
      <c r="I125" s="382"/>
      <c r="J125" s="383"/>
      <c r="K125" s="382"/>
      <c r="L125" s="382"/>
      <c r="M125" s="383"/>
      <c r="N125" s="382"/>
      <c r="O125" s="382"/>
      <c r="P125" s="383"/>
      <c r="Q125" s="382"/>
      <c r="R125" s="382"/>
      <c r="S125" s="383"/>
    </row>
    <row r="126" spans="2:19">
      <c r="B126" s="382"/>
      <c r="C126" s="383"/>
      <c r="D126" s="382"/>
      <c r="E126" s="382"/>
      <c r="F126" s="382"/>
      <c r="G126" s="383"/>
      <c r="H126" s="382"/>
      <c r="I126" s="382"/>
      <c r="J126" s="383"/>
      <c r="K126" s="382"/>
      <c r="L126" s="382"/>
      <c r="M126" s="383"/>
      <c r="N126" s="382"/>
      <c r="O126" s="382"/>
      <c r="P126" s="383"/>
      <c r="Q126" s="382"/>
      <c r="R126" s="382"/>
      <c r="S126" s="383"/>
    </row>
    <row r="127" spans="2:19">
      <c r="B127" s="382"/>
      <c r="C127" s="383"/>
      <c r="D127" s="382"/>
      <c r="E127" s="382"/>
      <c r="F127" s="382"/>
      <c r="G127" s="383"/>
      <c r="H127" s="382"/>
      <c r="I127" s="382"/>
      <c r="J127" s="383"/>
      <c r="K127" s="382"/>
      <c r="L127" s="382"/>
      <c r="M127" s="383"/>
      <c r="N127" s="382"/>
      <c r="O127" s="382"/>
      <c r="P127" s="383"/>
      <c r="Q127" s="382"/>
      <c r="R127" s="382"/>
      <c r="S127" s="383"/>
    </row>
    <row r="128" spans="2:19">
      <c r="B128" s="382"/>
      <c r="C128" s="383"/>
      <c r="D128" s="382"/>
      <c r="E128" s="382"/>
      <c r="F128" s="382"/>
      <c r="G128" s="383"/>
      <c r="H128" s="382"/>
      <c r="I128" s="382"/>
      <c r="J128" s="383"/>
      <c r="K128" s="382"/>
      <c r="L128" s="382"/>
      <c r="M128" s="383"/>
      <c r="N128" s="382"/>
      <c r="O128" s="382"/>
      <c r="P128" s="383"/>
      <c r="Q128" s="382"/>
      <c r="R128" s="382"/>
      <c r="S128" s="383"/>
    </row>
    <row r="129" spans="2:19">
      <c r="B129" s="382"/>
      <c r="C129" s="383"/>
      <c r="D129" s="382"/>
      <c r="E129" s="382"/>
      <c r="F129" s="382"/>
      <c r="G129" s="383"/>
      <c r="H129" s="382"/>
      <c r="I129" s="382"/>
      <c r="J129" s="383"/>
      <c r="K129" s="382"/>
      <c r="L129" s="382"/>
      <c r="M129" s="383"/>
      <c r="N129" s="382"/>
      <c r="O129" s="382"/>
      <c r="P129" s="383"/>
      <c r="Q129" s="382"/>
      <c r="R129" s="382"/>
      <c r="S129" s="383"/>
    </row>
    <row r="130" spans="2:19">
      <c r="B130" s="382"/>
      <c r="C130" s="383"/>
      <c r="D130" s="382"/>
      <c r="E130" s="382"/>
      <c r="F130" s="382"/>
      <c r="G130" s="383"/>
      <c r="H130" s="382"/>
      <c r="I130" s="382"/>
      <c r="J130" s="383"/>
      <c r="K130" s="382"/>
      <c r="L130" s="382"/>
      <c r="M130" s="383"/>
      <c r="N130" s="382"/>
      <c r="O130" s="382"/>
      <c r="P130" s="383"/>
      <c r="Q130" s="382"/>
      <c r="R130" s="382"/>
      <c r="S130" s="383"/>
    </row>
    <row r="131" spans="2:19">
      <c r="B131" s="382"/>
      <c r="C131" s="383"/>
      <c r="D131" s="382"/>
      <c r="E131" s="382"/>
      <c r="F131" s="382"/>
      <c r="G131" s="383"/>
      <c r="H131" s="382"/>
      <c r="I131" s="382"/>
      <c r="J131" s="383"/>
      <c r="K131" s="382"/>
      <c r="L131" s="382"/>
      <c r="M131" s="383"/>
      <c r="N131" s="382"/>
      <c r="O131" s="382"/>
      <c r="P131" s="383"/>
      <c r="Q131" s="382"/>
      <c r="R131" s="382"/>
      <c r="S131" s="383"/>
    </row>
    <row r="132" spans="2:19">
      <c r="B132" s="382"/>
      <c r="C132" s="383"/>
      <c r="D132" s="382"/>
      <c r="E132" s="382"/>
      <c r="F132" s="382"/>
      <c r="G132" s="383"/>
      <c r="H132" s="382"/>
      <c r="I132" s="382"/>
      <c r="J132" s="383"/>
      <c r="K132" s="382"/>
      <c r="L132" s="382"/>
      <c r="M132" s="383"/>
      <c r="N132" s="382"/>
      <c r="O132" s="382"/>
      <c r="P132" s="383"/>
      <c r="Q132" s="382"/>
      <c r="R132" s="382"/>
      <c r="S132" s="383"/>
    </row>
    <row r="133" spans="2:19">
      <c r="B133" s="382"/>
      <c r="C133" s="383"/>
      <c r="D133" s="382"/>
      <c r="E133" s="382"/>
      <c r="F133" s="382"/>
      <c r="G133" s="383"/>
      <c r="H133" s="382"/>
      <c r="I133" s="382"/>
      <c r="J133" s="383"/>
      <c r="K133" s="382"/>
      <c r="L133" s="382"/>
      <c r="M133" s="383"/>
      <c r="N133" s="382"/>
      <c r="O133" s="382"/>
      <c r="P133" s="383"/>
      <c r="Q133" s="382"/>
      <c r="R133" s="382"/>
      <c r="S133" s="383"/>
    </row>
    <row r="134" spans="2:19">
      <c r="B134" s="382"/>
      <c r="C134" s="383"/>
      <c r="D134" s="382"/>
      <c r="E134" s="382"/>
      <c r="F134" s="382"/>
      <c r="G134" s="383"/>
      <c r="H134" s="382"/>
      <c r="I134" s="382"/>
      <c r="J134" s="383"/>
      <c r="K134" s="382"/>
      <c r="L134" s="382"/>
      <c r="M134" s="383"/>
      <c r="N134" s="382"/>
      <c r="O134" s="382"/>
      <c r="P134" s="383"/>
      <c r="Q134" s="382"/>
      <c r="R134" s="382"/>
      <c r="S134" s="383"/>
    </row>
    <row r="135" spans="2:19">
      <c r="B135" s="382"/>
      <c r="C135" s="383"/>
      <c r="D135" s="382"/>
      <c r="E135" s="382"/>
      <c r="F135" s="382"/>
      <c r="G135" s="383"/>
      <c r="H135" s="382"/>
      <c r="I135" s="382"/>
      <c r="J135" s="383"/>
      <c r="K135" s="382"/>
      <c r="L135" s="382"/>
      <c r="M135" s="383"/>
      <c r="N135" s="382"/>
      <c r="O135" s="382"/>
      <c r="P135" s="383"/>
      <c r="Q135" s="382"/>
      <c r="R135" s="382"/>
      <c r="S135" s="383"/>
    </row>
    <row r="136" spans="2:19">
      <c r="B136" s="382"/>
      <c r="C136" s="383"/>
      <c r="D136" s="382"/>
      <c r="E136" s="382"/>
      <c r="F136" s="382"/>
      <c r="G136" s="383"/>
      <c r="H136" s="382"/>
      <c r="I136" s="382"/>
      <c r="J136" s="383"/>
      <c r="K136" s="382"/>
      <c r="L136" s="382"/>
      <c r="M136" s="383"/>
      <c r="N136" s="382"/>
      <c r="O136" s="382"/>
      <c r="P136" s="383"/>
      <c r="Q136" s="382"/>
      <c r="R136" s="382"/>
      <c r="S136" s="383"/>
    </row>
    <row r="137" spans="2:19">
      <c r="B137" s="382"/>
      <c r="C137" s="383"/>
      <c r="D137" s="382"/>
      <c r="E137" s="382"/>
      <c r="F137" s="382"/>
      <c r="G137" s="383"/>
      <c r="H137" s="382"/>
      <c r="I137" s="382"/>
      <c r="J137" s="383"/>
      <c r="K137" s="382"/>
      <c r="L137" s="382"/>
      <c r="M137" s="383"/>
      <c r="N137" s="382"/>
      <c r="O137" s="382"/>
      <c r="P137" s="383"/>
      <c r="Q137" s="382"/>
      <c r="R137" s="382"/>
      <c r="S137" s="383"/>
    </row>
    <row r="138" spans="2:19">
      <c r="B138" s="382"/>
      <c r="C138" s="383"/>
      <c r="D138" s="382"/>
      <c r="E138" s="382"/>
      <c r="F138" s="382"/>
      <c r="G138" s="383"/>
      <c r="H138" s="382"/>
      <c r="I138" s="382"/>
      <c r="J138" s="383"/>
      <c r="K138" s="382"/>
      <c r="L138" s="382"/>
      <c r="M138" s="383"/>
      <c r="N138" s="382"/>
      <c r="O138" s="382"/>
      <c r="P138" s="383"/>
      <c r="Q138" s="382"/>
      <c r="R138" s="382"/>
      <c r="S138" s="383"/>
    </row>
    <row r="139" spans="2:19">
      <c r="B139" s="382"/>
      <c r="C139" s="383"/>
      <c r="D139" s="382"/>
      <c r="E139" s="382"/>
      <c r="F139" s="382"/>
      <c r="G139" s="383"/>
      <c r="H139" s="382"/>
      <c r="I139" s="382"/>
      <c r="J139" s="383"/>
      <c r="K139" s="382"/>
      <c r="L139" s="382"/>
      <c r="M139" s="383"/>
      <c r="N139" s="382"/>
      <c r="O139" s="382"/>
      <c r="P139" s="383"/>
      <c r="Q139" s="382"/>
      <c r="R139" s="382"/>
      <c r="S139" s="383"/>
    </row>
    <row r="140" spans="2:19">
      <c r="B140" s="382"/>
      <c r="C140" s="383"/>
      <c r="D140" s="382"/>
      <c r="E140" s="382"/>
      <c r="F140" s="382"/>
      <c r="G140" s="383"/>
      <c r="H140" s="382"/>
      <c r="I140" s="382"/>
      <c r="J140" s="383"/>
      <c r="K140" s="382"/>
      <c r="L140" s="382"/>
      <c r="M140" s="383"/>
      <c r="N140" s="382"/>
      <c r="O140" s="382"/>
      <c r="P140" s="383"/>
      <c r="Q140" s="382"/>
      <c r="R140" s="382"/>
      <c r="S140" s="383"/>
    </row>
    <row r="141" spans="2:19">
      <c r="B141" s="382"/>
      <c r="C141" s="383"/>
      <c r="D141" s="382"/>
      <c r="E141" s="382"/>
      <c r="F141" s="382"/>
      <c r="G141" s="383"/>
      <c r="H141" s="382"/>
      <c r="I141" s="382"/>
      <c r="J141" s="383"/>
      <c r="K141" s="382"/>
      <c r="L141" s="382"/>
      <c r="M141" s="383"/>
      <c r="N141" s="382"/>
      <c r="O141" s="382"/>
      <c r="P141" s="383"/>
      <c r="Q141" s="382"/>
      <c r="R141" s="382"/>
      <c r="S141" s="383"/>
    </row>
    <row r="142" spans="2:19">
      <c r="B142" s="382"/>
      <c r="C142" s="383"/>
      <c r="D142" s="382"/>
      <c r="E142" s="382"/>
      <c r="F142" s="382"/>
      <c r="G142" s="383"/>
      <c r="H142" s="382"/>
      <c r="I142" s="382"/>
      <c r="J142" s="383"/>
      <c r="K142" s="382"/>
      <c r="L142" s="382"/>
      <c r="M142" s="383"/>
      <c r="N142" s="382"/>
      <c r="O142" s="382"/>
      <c r="P142" s="383"/>
      <c r="Q142" s="382"/>
      <c r="R142" s="382"/>
      <c r="S142" s="383"/>
    </row>
    <row r="143" spans="2:19">
      <c r="B143" s="382"/>
      <c r="C143" s="383"/>
      <c r="D143" s="382"/>
      <c r="E143" s="382"/>
      <c r="F143" s="382"/>
      <c r="G143" s="383"/>
      <c r="H143" s="382"/>
      <c r="I143" s="382"/>
      <c r="J143" s="383"/>
      <c r="K143" s="382"/>
      <c r="L143" s="382"/>
      <c r="M143" s="383"/>
      <c r="N143" s="382"/>
      <c r="O143" s="382"/>
      <c r="P143" s="383"/>
      <c r="Q143" s="382"/>
      <c r="R143" s="382"/>
      <c r="S143" s="383"/>
    </row>
    <row r="144" spans="2:19">
      <c r="B144" s="382"/>
      <c r="C144" s="383"/>
      <c r="D144" s="382"/>
      <c r="E144" s="382"/>
      <c r="F144" s="382"/>
      <c r="G144" s="383"/>
      <c r="H144" s="382"/>
      <c r="I144" s="382"/>
      <c r="J144" s="383"/>
      <c r="K144" s="382"/>
      <c r="L144" s="382"/>
      <c r="M144" s="383"/>
      <c r="N144" s="382"/>
      <c r="O144" s="382"/>
      <c r="P144" s="383"/>
      <c r="Q144" s="382"/>
      <c r="R144" s="382"/>
      <c r="S144" s="383"/>
    </row>
    <row r="145" spans="2:19">
      <c r="B145" s="382"/>
      <c r="C145" s="383"/>
      <c r="D145" s="382"/>
      <c r="E145" s="382"/>
      <c r="F145" s="382"/>
      <c r="G145" s="383"/>
      <c r="H145" s="382"/>
      <c r="I145" s="382"/>
      <c r="J145" s="383"/>
      <c r="K145" s="382"/>
      <c r="L145" s="382"/>
      <c r="M145" s="383"/>
      <c r="N145" s="382"/>
      <c r="O145" s="382"/>
      <c r="P145" s="383"/>
      <c r="Q145" s="382"/>
      <c r="R145" s="382"/>
      <c r="S145" s="383"/>
    </row>
    <row r="146" spans="2:19">
      <c r="B146" s="382"/>
      <c r="C146" s="383"/>
      <c r="D146" s="382"/>
      <c r="E146" s="382"/>
      <c r="F146" s="382"/>
      <c r="G146" s="383"/>
      <c r="H146" s="382"/>
      <c r="I146" s="382"/>
      <c r="J146" s="383"/>
      <c r="K146" s="382"/>
      <c r="L146" s="382"/>
      <c r="M146" s="383"/>
      <c r="N146" s="382"/>
      <c r="O146" s="382"/>
      <c r="P146" s="383"/>
      <c r="Q146" s="382"/>
      <c r="R146" s="382"/>
      <c r="S146" s="383"/>
    </row>
    <row r="147" spans="2:19">
      <c r="B147" s="382"/>
      <c r="C147" s="383"/>
      <c r="D147" s="382"/>
      <c r="E147" s="382"/>
      <c r="F147" s="382"/>
      <c r="G147" s="383"/>
      <c r="H147" s="382"/>
      <c r="I147" s="382"/>
      <c r="J147" s="383"/>
      <c r="K147" s="382"/>
      <c r="L147" s="382"/>
      <c r="M147" s="383"/>
      <c r="N147" s="382"/>
      <c r="O147" s="382"/>
      <c r="P147" s="383"/>
      <c r="Q147" s="382"/>
      <c r="R147" s="382"/>
      <c r="S147" s="383"/>
    </row>
    <row r="148" spans="2:19">
      <c r="B148" s="382"/>
      <c r="C148" s="383"/>
      <c r="D148" s="382"/>
      <c r="E148" s="382"/>
      <c r="F148" s="382"/>
      <c r="G148" s="383"/>
      <c r="H148" s="382"/>
      <c r="I148" s="382"/>
      <c r="J148" s="383"/>
      <c r="K148" s="382"/>
      <c r="L148" s="382"/>
      <c r="M148" s="383"/>
      <c r="N148" s="382"/>
      <c r="O148" s="382"/>
      <c r="P148" s="383"/>
      <c r="Q148" s="382"/>
      <c r="R148" s="382"/>
      <c r="S148" s="383"/>
    </row>
    <row r="149" spans="2:19">
      <c r="B149" s="382"/>
      <c r="C149" s="383"/>
      <c r="D149" s="382"/>
      <c r="E149" s="382"/>
      <c r="F149" s="382"/>
      <c r="G149" s="383"/>
      <c r="H149" s="382"/>
      <c r="I149" s="382"/>
      <c r="J149" s="383"/>
      <c r="K149" s="382"/>
      <c r="L149" s="382"/>
      <c r="M149" s="383"/>
      <c r="N149" s="382"/>
      <c r="O149" s="382"/>
      <c r="P149" s="383"/>
      <c r="Q149" s="382"/>
      <c r="R149" s="382"/>
      <c r="S149" s="383"/>
    </row>
    <row r="150" spans="2:19">
      <c r="B150" s="382"/>
      <c r="C150" s="383"/>
      <c r="D150" s="382"/>
      <c r="E150" s="382"/>
      <c r="F150" s="382"/>
      <c r="G150" s="383"/>
      <c r="H150" s="382"/>
      <c r="I150" s="382"/>
      <c r="J150" s="383"/>
      <c r="K150" s="382"/>
      <c r="L150" s="382"/>
      <c r="M150" s="383"/>
      <c r="N150" s="382"/>
      <c r="O150" s="382"/>
      <c r="P150" s="383"/>
      <c r="Q150" s="382"/>
      <c r="R150" s="382"/>
      <c r="S150" s="383"/>
    </row>
    <row r="151" spans="2:19">
      <c r="B151" s="382"/>
      <c r="C151" s="383"/>
      <c r="D151" s="382"/>
      <c r="E151" s="382"/>
      <c r="F151" s="382"/>
      <c r="G151" s="383"/>
      <c r="H151" s="382"/>
      <c r="I151" s="382"/>
      <c r="J151" s="383"/>
      <c r="K151" s="382"/>
      <c r="L151" s="382"/>
      <c r="M151" s="383"/>
      <c r="N151" s="382"/>
      <c r="O151" s="382"/>
      <c r="P151" s="383"/>
      <c r="Q151" s="382"/>
      <c r="R151" s="382"/>
      <c r="S151" s="383"/>
    </row>
    <row r="152" spans="2:19">
      <c r="B152" s="382"/>
      <c r="C152" s="383"/>
      <c r="D152" s="382"/>
      <c r="E152" s="382"/>
      <c r="F152" s="382"/>
      <c r="G152" s="383"/>
      <c r="H152" s="382"/>
      <c r="I152" s="382"/>
      <c r="J152" s="383"/>
      <c r="K152" s="382"/>
      <c r="L152" s="382"/>
      <c r="M152" s="383"/>
      <c r="N152" s="382"/>
      <c r="O152" s="382"/>
      <c r="P152" s="383"/>
      <c r="Q152" s="382"/>
      <c r="R152" s="382"/>
      <c r="S152" s="383"/>
    </row>
    <row r="153" spans="2:19">
      <c r="B153" s="382"/>
      <c r="C153" s="383"/>
      <c r="D153" s="382"/>
      <c r="E153" s="382"/>
      <c r="F153" s="382"/>
      <c r="G153" s="383"/>
      <c r="H153" s="382"/>
      <c r="I153" s="382"/>
      <c r="J153" s="383"/>
      <c r="K153" s="382"/>
      <c r="L153" s="382"/>
      <c r="M153" s="383"/>
      <c r="N153" s="382"/>
      <c r="O153" s="382"/>
      <c r="P153" s="383"/>
      <c r="Q153" s="382"/>
      <c r="R153" s="382"/>
      <c r="S153" s="383"/>
    </row>
    <row r="154" spans="2:19">
      <c r="B154" s="382"/>
      <c r="C154" s="383"/>
      <c r="D154" s="382"/>
      <c r="E154" s="382"/>
      <c r="F154" s="382"/>
      <c r="G154" s="383"/>
      <c r="H154" s="382"/>
      <c r="I154" s="382"/>
      <c r="J154" s="383"/>
      <c r="K154" s="382"/>
      <c r="L154" s="382"/>
      <c r="M154" s="383"/>
      <c r="N154" s="382"/>
      <c r="O154" s="382"/>
      <c r="P154" s="383"/>
      <c r="Q154" s="382"/>
      <c r="R154" s="382"/>
      <c r="S154" s="383"/>
    </row>
    <row r="155" spans="2:19">
      <c r="B155" s="382"/>
      <c r="C155" s="383"/>
      <c r="D155" s="382"/>
      <c r="E155" s="382"/>
      <c r="F155" s="382"/>
      <c r="G155" s="383"/>
      <c r="H155" s="382"/>
      <c r="I155" s="382"/>
      <c r="J155" s="383"/>
      <c r="K155" s="382"/>
      <c r="L155" s="382"/>
      <c r="M155" s="383"/>
      <c r="N155" s="382"/>
      <c r="O155" s="382"/>
      <c r="P155" s="383"/>
      <c r="Q155" s="382"/>
      <c r="R155" s="382"/>
      <c r="S155" s="383"/>
    </row>
    <row r="156" spans="2:19">
      <c r="B156" s="382"/>
      <c r="C156" s="383"/>
      <c r="D156" s="382"/>
      <c r="E156" s="382"/>
      <c r="F156" s="382"/>
      <c r="G156" s="383"/>
      <c r="H156" s="382"/>
      <c r="I156" s="382"/>
      <c r="J156" s="383"/>
      <c r="K156" s="382"/>
      <c r="L156" s="382"/>
      <c r="M156" s="383"/>
      <c r="N156" s="382"/>
      <c r="O156" s="382"/>
      <c r="P156" s="383"/>
      <c r="Q156" s="382"/>
      <c r="R156" s="382"/>
      <c r="S156" s="383"/>
    </row>
    <row r="157" spans="2:19">
      <c r="B157" s="382"/>
      <c r="C157" s="383"/>
      <c r="D157" s="382"/>
      <c r="E157" s="382"/>
      <c r="F157" s="382"/>
      <c r="G157" s="383"/>
      <c r="H157" s="382"/>
      <c r="I157" s="382"/>
      <c r="J157" s="383"/>
      <c r="K157" s="382"/>
      <c r="L157" s="382"/>
      <c r="M157" s="383"/>
      <c r="N157" s="382"/>
      <c r="O157" s="382"/>
      <c r="P157" s="383"/>
      <c r="Q157" s="382"/>
      <c r="R157" s="382"/>
      <c r="S157" s="383"/>
    </row>
    <row r="158" spans="2:19">
      <c r="B158" s="382"/>
      <c r="C158" s="383"/>
      <c r="D158" s="382"/>
      <c r="E158" s="382"/>
      <c r="F158" s="382"/>
      <c r="G158" s="383"/>
      <c r="H158" s="382"/>
      <c r="I158" s="382"/>
      <c r="J158" s="383"/>
      <c r="K158" s="382"/>
      <c r="L158" s="382"/>
      <c r="M158" s="383"/>
      <c r="N158" s="382"/>
      <c r="O158" s="382"/>
      <c r="P158" s="383"/>
      <c r="Q158" s="382"/>
      <c r="R158" s="382"/>
      <c r="S158" s="383"/>
    </row>
    <row r="159" spans="2:19">
      <c r="B159" s="382"/>
      <c r="C159" s="383"/>
      <c r="D159" s="382"/>
      <c r="E159" s="382"/>
      <c r="F159" s="382"/>
      <c r="G159" s="383"/>
      <c r="H159" s="382"/>
      <c r="I159" s="382"/>
      <c r="J159" s="383"/>
      <c r="K159" s="382"/>
      <c r="L159" s="382"/>
      <c r="M159" s="383"/>
      <c r="N159" s="382"/>
      <c r="O159" s="382"/>
      <c r="P159" s="383"/>
      <c r="Q159" s="382"/>
      <c r="R159" s="382"/>
      <c r="S159" s="383"/>
    </row>
    <row r="160" spans="2:19">
      <c r="B160" s="382"/>
      <c r="C160" s="383"/>
      <c r="D160" s="382"/>
      <c r="E160" s="382"/>
      <c r="F160" s="382"/>
      <c r="G160" s="383"/>
      <c r="H160" s="382"/>
      <c r="I160" s="382"/>
      <c r="J160" s="383"/>
      <c r="K160" s="382"/>
      <c r="L160" s="382"/>
      <c r="M160" s="383"/>
      <c r="N160" s="382"/>
      <c r="O160" s="382"/>
      <c r="P160" s="383"/>
      <c r="Q160" s="382"/>
      <c r="R160" s="382"/>
      <c r="S160" s="383"/>
    </row>
    <row r="161" spans="2:19">
      <c r="B161" s="382"/>
      <c r="C161" s="383"/>
      <c r="D161" s="382"/>
      <c r="E161" s="382"/>
      <c r="F161" s="382"/>
      <c r="G161" s="383"/>
      <c r="H161" s="382"/>
      <c r="I161" s="382"/>
      <c r="J161" s="383"/>
      <c r="K161" s="382"/>
      <c r="L161" s="382"/>
      <c r="M161" s="383"/>
      <c r="N161" s="382"/>
      <c r="O161" s="382"/>
      <c r="P161" s="383"/>
      <c r="Q161" s="382"/>
      <c r="R161" s="382"/>
      <c r="S161" s="383"/>
    </row>
    <row r="162" spans="2:19">
      <c r="B162" s="382"/>
      <c r="C162" s="383"/>
      <c r="D162" s="382"/>
      <c r="E162" s="382"/>
      <c r="F162" s="382"/>
      <c r="G162" s="383"/>
      <c r="H162" s="382"/>
      <c r="I162" s="382"/>
      <c r="J162" s="383"/>
      <c r="K162" s="382"/>
      <c r="L162" s="382"/>
      <c r="M162" s="383"/>
      <c r="N162" s="382"/>
      <c r="O162" s="382"/>
      <c r="P162" s="383"/>
      <c r="Q162" s="382"/>
      <c r="R162" s="382"/>
      <c r="S162" s="383"/>
    </row>
    <row r="163" spans="2:19">
      <c r="B163" s="382"/>
      <c r="C163" s="383"/>
      <c r="D163" s="382"/>
      <c r="E163" s="382"/>
      <c r="F163" s="382"/>
      <c r="G163" s="383"/>
      <c r="H163" s="382"/>
      <c r="I163" s="382"/>
      <c r="J163" s="383"/>
      <c r="K163" s="382"/>
      <c r="L163" s="382"/>
      <c r="M163" s="383"/>
      <c r="N163" s="382"/>
      <c r="O163" s="382"/>
      <c r="P163" s="383"/>
      <c r="Q163" s="382"/>
      <c r="R163" s="382"/>
      <c r="S163" s="383"/>
    </row>
    <row r="164" spans="2:19">
      <c r="B164" s="382"/>
      <c r="C164" s="383"/>
      <c r="D164" s="382"/>
      <c r="E164" s="382"/>
      <c r="F164" s="382"/>
      <c r="G164" s="383"/>
      <c r="H164" s="382"/>
      <c r="I164" s="382"/>
      <c r="J164" s="383"/>
      <c r="K164" s="382"/>
      <c r="L164" s="382"/>
      <c r="M164" s="383"/>
      <c r="N164" s="382"/>
      <c r="O164" s="382"/>
      <c r="P164" s="383"/>
      <c r="Q164" s="382"/>
      <c r="R164" s="382"/>
      <c r="S164" s="383"/>
    </row>
    <row r="165" spans="2:19">
      <c r="B165" s="382"/>
      <c r="C165" s="383"/>
      <c r="D165" s="382"/>
      <c r="E165" s="382"/>
      <c r="F165" s="382"/>
      <c r="G165" s="383"/>
      <c r="H165" s="382"/>
      <c r="I165" s="382"/>
      <c r="J165" s="383"/>
      <c r="K165" s="382"/>
      <c r="L165" s="382"/>
      <c r="M165" s="383"/>
      <c r="N165" s="382"/>
      <c r="O165" s="382"/>
      <c r="P165" s="383"/>
      <c r="Q165" s="382"/>
      <c r="R165" s="382"/>
      <c r="S165" s="383"/>
    </row>
    <row r="166" spans="2:19">
      <c r="B166" s="382"/>
      <c r="C166" s="383"/>
      <c r="D166" s="382"/>
      <c r="E166" s="382"/>
      <c r="F166" s="382"/>
      <c r="G166" s="383"/>
      <c r="H166" s="382"/>
      <c r="I166" s="382"/>
      <c r="J166" s="383"/>
      <c r="K166" s="382"/>
      <c r="L166" s="382"/>
      <c r="M166" s="383"/>
      <c r="N166" s="382"/>
      <c r="O166" s="382"/>
      <c r="P166" s="383"/>
      <c r="Q166" s="382"/>
      <c r="R166" s="382"/>
      <c r="S166" s="383"/>
    </row>
    <row r="167" spans="2:19">
      <c r="B167" s="382"/>
      <c r="C167" s="383"/>
      <c r="D167" s="382"/>
      <c r="E167" s="382"/>
      <c r="F167" s="382"/>
      <c r="G167" s="383"/>
      <c r="H167" s="382"/>
      <c r="I167" s="382"/>
      <c r="J167" s="383"/>
      <c r="K167" s="382"/>
      <c r="L167" s="382"/>
      <c r="M167" s="383"/>
      <c r="N167" s="382"/>
      <c r="O167" s="382"/>
      <c r="P167" s="383"/>
      <c r="Q167" s="382"/>
      <c r="R167" s="382"/>
      <c r="S167" s="383"/>
    </row>
    <row r="168" spans="2:19">
      <c r="B168" s="382"/>
      <c r="C168" s="383"/>
      <c r="D168" s="382"/>
      <c r="E168" s="382"/>
      <c r="F168" s="382"/>
      <c r="G168" s="383"/>
      <c r="H168" s="382"/>
      <c r="I168" s="382"/>
      <c r="J168" s="383"/>
      <c r="K168" s="382"/>
      <c r="L168" s="382"/>
      <c r="M168" s="383"/>
      <c r="N168" s="382"/>
      <c r="O168" s="382"/>
      <c r="P168" s="383"/>
      <c r="Q168" s="382"/>
      <c r="R168" s="382"/>
      <c r="S168" s="383"/>
    </row>
    <row r="169" spans="2:19">
      <c r="B169" s="382"/>
      <c r="C169" s="383"/>
      <c r="D169" s="382"/>
      <c r="E169" s="382"/>
      <c r="F169" s="382"/>
      <c r="G169" s="383"/>
      <c r="H169" s="382"/>
      <c r="I169" s="382"/>
      <c r="J169" s="383"/>
      <c r="K169" s="382"/>
      <c r="L169" s="382"/>
      <c r="M169" s="383"/>
      <c r="N169" s="382"/>
      <c r="O169" s="382"/>
      <c r="P169" s="383"/>
      <c r="Q169" s="382"/>
      <c r="R169" s="382"/>
      <c r="S169" s="383"/>
    </row>
    <row r="170" spans="2:19">
      <c r="B170" s="382"/>
      <c r="C170" s="383"/>
      <c r="D170" s="382"/>
      <c r="E170" s="382"/>
      <c r="F170" s="382"/>
      <c r="G170" s="383"/>
      <c r="H170" s="382"/>
      <c r="I170" s="382"/>
      <c r="J170" s="383"/>
      <c r="K170" s="382"/>
      <c r="L170" s="382"/>
      <c r="M170" s="383"/>
      <c r="N170" s="382"/>
      <c r="O170" s="382"/>
      <c r="P170" s="383"/>
      <c r="Q170" s="382"/>
      <c r="R170" s="382"/>
      <c r="S170" s="383"/>
    </row>
    <row r="171" spans="2:19">
      <c r="B171" s="382"/>
      <c r="C171" s="383"/>
      <c r="D171" s="382"/>
      <c r="E171" s="382"/>
      <c r="F171" s="382"/>
      <c r="G171" s="383"/>
      <c r="H171" s="382"/>
      <c r="I171" s="382"/>
      <c r="J171" s="383"/>
      <c r="K171" s="382"/>
      <c r="L171" s="382"/>
      <c r="M171" s="383"/>
      <c r="N171" s="382"/>
      <c r="O171" s="382"/>
      <c r="P171" s="383"/>
      <c r="Q171" s="382"/>
      <c r="R171" s="382"/>
      <c r="S171" s="383"/>
    </row>
    <row r="172" spans="2:19">
      <c r="B172" s="382"/>
      <c r="C172" s="383"/>
      <c r="D172" s="382"/>
      <c r="E172" s="382"/>
      <c r="F172" s="382"/>
      <c r="G172" s="383"/>
      <c r="H172" s="382"/>
      <c r="I172" s="382"/>
      <c r="J172" s="383"/>
      <c r="K172" s="382"/>
      <c r="L172" s="382"/>
      <c r="M172" s="383"/>
      <c r="N172" s="382"/>
      <c r="O172" s="382"/>
      <c r="P172" s="383"/>
      <c r="Q172" s="382"/>
      <c r="R172" s="382"/>
      <c r="S172" s="383"/>
    </row>
    <row r="173" spans="2:19">
      <c r="B173" s="382"/>
      <c r="C173" s="383"/>
      <c r="D173" s="382"/>
      <c r="E173" s="382"/>
      <c r="F173" s="382"/>
      <c r="G173" s="383"/>
      <c r="H173" s="382"/>
      <c r="I173" s="382"/>
      <c r="J173" s="383"/>
      <c r="K173" s="382"/>
      <c r="L173" s="382"/>
      <c r="M173" s="383"/>
      <c r="N173" s="382"/>
      <c r="O173" s="382"/>
      <c r="P173" s="383"/>
      <c r="Q173" s="382"/>
      <c r="R173" s="382"/>
      <c r="S173" s="383"/>
    </row>
    <row r="174" spans="2:19">
      <c r="B174" s="382"/>
      <c r="C174" s="383"/>
      <c r="D174" s="382"/>
      <c r="E174" s="382"/>
      <c r="F174" s="382"/>
      <c r="G174" s="383"/>
      <c r="H174" s="382"/>
      <c r="I174" s="382"/>
      <c r="J174" s="383"/>
      <c r="K174" s="382"/>
      <c r="L174" s="382"/>
      <c r="M174" s="383"/>
      <c r="N174" s="382"/>
      <c r="O174" s="382"/>
      <c r="P174" s="383"/>
      <c r="Q174" s="382"/>
      <c r="R174" s="382"/>
      <c r="S174" s="383"/>
    </row>
    <row r="175" spans="2:19">
      <c r="B175" s="382"/>
      <c r="C175" s="383"/>
      <c r="D175" s="382"/>
      <c r="E175" s="382"/>
      <c r="F175" s="382"/>
      <c r="G175" s="383"/>
      <c r="H175" s="382"/>
      <c r="I175" s="382"/>
      <c r="J175" s="383"/>
      <c r="K175" s="382"/>
      <c r="L175" s="382"/>
      <c r="M175" s="383"/>
      <c r="N175" s="382"/>
      <c r="O175" s="382"/>
      <c r="P175" s="383"/>
      <c r="Q175" s="382"/>
      <c r="R175" s="382"/>
      <c r="S175" s="383"/>
    </row>
    <row r="176" spans="2:19">
      <c r="B176" s="382"/>
      <c r="C176" s="383"/>
      <c r="D176" s="382"/>
      <c r="E176" s="382"/>
      <c r="F176" s="382"/>
      <c r="G176" s="383"/>
      <c r="H176" s="382"/>
      <c r="I176" s="382"/>
      <c r="J176" s="383"/>
      <c r="K176" s="382"/>
      <c r="L176" s="382"/>
      <c r="M176" s="383"/>
      <c r="N176" s="382"/>
      <c r="O176" s="382"/>
      <c r="P176" s="383"/>
      <c r="Q176" s="382"/>
      <c r="R176" s="382"/>
      <c r="S176" s="383"/>
    </row>
    <row r="177" spans="2:19">
      <c r="B177" s="382"/>
      <c r="C177" s="383"/>
      <c r="D177" s="382"/>
      <c r="E177" s="382"/>
      <c r="F177" s="382"/>
      <c r="G177" s="383"/>
      <c r="H177" s="382"/>
      <c r="I177" s="382"/>
      <c r="J177" s="383"/>
      <c r="K177" s="382"/>
      <c r="L177" s="382"/>
      <c r="M177" s="383"/>
      <c r="N177" s="382"/>
      <c r="O177" s="382"/>
      <c r="P177" s="383"/>
      <c r="Q177" s="382"/>
      <c r="R177" s="382"/>
      <c r="S177" s="383"/>
    </row>
    <row r="178" spans="2:19">
      <c r="B178" s="382"/>
      <c r="C178" s="383"/>
      <c r="D178" s="382"/>
      <c r="E178" s="382"/>
      <c r="F178" s="382"/>
      <c r="G178" s="383"/>
      <c r="H178" s="382"/>
      <c r="I178" s="382"/>
      <c r="J178" s="383"/>
      <c r="K178" s="382"/>
      <c r="L178" s="382"/>
      <c r="M178" s="383"/>
      <c r="N178" s="382"/>
      <c r="O178" s="382"/>
      <c r="P178" s="383"/>
      <c r="Q178" s="382"/>
      <c r="R178" s="382"/>
      <c r="S178" s="383"/>
    </row>
    <row r="179" spans="2:19">
      <c r="B179" s="382"/>
      <c r="C179" s="383"/>
      <c r="D179" s="382"/>
      <c r="E179" s="382"/>
      <c r="F179" s="382"/>
      <c r="G179" s="383"/>
      <c r="H179" s="382"/>
      <c r="I179" s="382"/>
      <c r="J179" s="383"/>
      <c r="K179" s="382"/>
      <c r="L179" s="382"/>
      <c r="M179" s="383"/>
      <c r="N179" s="382"/>
      <c r="O179" s="382"/>
      <c r="P179" s="383"/>
      <c r="Q179" s="382"/>
      <c r="R179" s="382"/>
      <c r="S179" s="383"/>
    </row>
    <row r="180" spans="2:19">
      <c r="B180" s="382"/>
      <c r="C180" s="383"/>
      <c r="D180" s="382"/>
      <c r="E180" s="382"/>
      <c r="F180" s="382"/>
      <c r="G180" s="383"/>
      <c r="H180" s="382"/>
      <c r="I180" s="382"/>
      <c r="J180" s="383"/>
      <c r="K180" s="382"/>
      <c r="L180" s="382"/>
      <c r="M180" s="383"/>
      <c r="N180" s="382"/>
      <c r="O180" s="382"/>
      <c r="P180" s="383"/>
      <c r="Q180" s="382"/>
      <c r="R180" s="382"/>
      <c r="S180" s="383"/>
    </row>
    <row r="181" spans="2:19">
      <c r="B181" s="382"/>
      <c r="C181" s="383"/>
      <c r="D181" s="382"/>
      <c r="E181" s="382"/>
      <c r="F181" s="382"/>
      <c r="G181" s="383"/>
      <c r="H181" s="382"/>
      <c r="I181" s="382"/>
      <c r="J181" s="383"/>
      <c r="K181" s="382"/>
      <c r="L181" s="382"/>
      <c r="M181" s="383"/>
      <c r="N181" s="382"/>
      <c r="O181" s="382"/>
      <c r="P181" s="383"/>
      <c r="Q181" s="382"/>
      <c r="R181" s="382"/>
      <c r="S181" s="383"/>
    </row>
    <row r="182" spans="2:19">
      <c r="B182" s="382"/>
      <c r="C182" s="383"/>
      <c r="D182" s="382"/>
      <c r="E182" s="382"/>
      <c r="F182" s="382"/>
      <c r="G182" s="383"/>
      <c r="H182" s="382"/>
      <c r="I182" s="382"/>
      <c r="J182" s="383"/>
      <c r="K182" s="382"/>
      <c r="L182" s="382"/>
      <c r="M182" s="383"/>
      <c r="N182" s="382"/>
      <c r="O182" s="382"/>
      <c r="P182" s="383"/>
      <c r="Q182" s="382"/>
      <c r="R182" s="382"/>
      <c r="S182" s="383"/>
    </row>
    <row r="183" spans="2:19">
      <c r="B183" s="382"/>
      <c r="C183" s="383"/>
      <c r="D183" s="382"/>
      <c r="E183" s="382"/>
      <c r="F183" s="382"/>
      <c r="G183" s="383"/>
      <c r="H183" s="382"/>
      <c r="I183" s="382"/>
      <c r="J183" s="383"/>
      <c r="K183" s="382"/>
      <c r="L183" s="382"/>
      <c r="M183" s="383"/>
      <c r="N183" s="382"/>
      <c r="O183" s="382"/>
      <c r="P183" s="383"/>
      <c r="Q183" s="382"/>
      <c r="R183" s="382"/>
      <c r="S183" s="383"/>
    </row>
    <row r="184" spans="2:19">
      <c r="B184" s="382"/>
      <c r="C184" s="383"/>
      <c r="D184" s="382"/>
      <c r="E184" s="382"/>
      <c r="F184" s="382"/>
      <c r="G184" s="383"/>
      <c r="H184" s="382"/>
      <c r="I184" s="382"/>
      <c r="J184" s="383"/>
      <c r="K184" s="382"/>
      <c r="L184" s="382"/>
      <c r="M184" s="383"/>
      <c r="N184" s="382"/>
      <c r="O184" s="382"/>
      <c r="P184" s="383"/>
      <c r="Q184" s="382"/>
      <c r="R184" s="382"/>
      <c r="S184" s="383"/>
    </row>
    <row r="185" spans="2:19">
      <c r="B185" s="382"/>
      <c r="C185" s="383"/>
      <c r="D185" s="382"/>
      <c r="E185" s="382"/>
      <c r="F185" s="382"/>
      <c r="G185" s="383"/>
      <c r="H185" s="382"/>
      <c r="I185" s="382"/>
      <c r="J185" s="383"/>
      <c r="K185" s="382"/>
      <c r="L185" s="382"/>
      <c r="M185" s="383"/>
      <c r="N185" s="382"/>
      <c r="O185" s="382"/>
      <c r="P185" s="383"/>
      <c r="Q185" s="382"/>
      <c r="R185" s="382"/>
      <c r="S185" s="383"/>
    </row>
    <row r="186" spans="2:19">
      <c r="B186" s="382"/>
      <c r="C186" s="383"/>
      <c r="D186" s="382"/>
      <c r="E186" s="382"/>
      <c r="F186" s="382"/>
      <c r="G186" s="383"/>
      <c r="H186" s="382"/>
      <c r="I186" s="382"/>
      <c r="J186" s="383"/>
      <c r="K186" s="382"/>
      <c r="L186" s="382"/>
      <c r="M186" s="383"/>
      <c r="N186" s="382"/>
      <c r="O186" s="382"/>
      <c r="P186" s="383"/>
      <c r="Q186" s="382"/>
      <c r="R186" s="382"/>
      <c r="S186" s="383"/>
    </row>
    <row r="187" spans="2:19">
      <c r="B187" s="382"/>
      <c r="C187" s="383"/>
      <c r="D187" s="382"/>
      <c r="E187" s="382"/>
      <c r="F187" s="382"/>
      <c r="G187" s="383"/>
      <c r="H187" s="382"/>
      <c r="I187" s="382"/>
      <c r="J187" s="383"/>
      <c r="K187" s="382"/>
      <c r="L187" s="382"/>
      <c r="M187" s="383"/>
      <c r="N187" s="382"/>
      <c r="O187" s="382"/>
      <c r="P187" s="383"/>
      <c r="Q187" s="382"/>
      <c r="R187" s="382"/>
      <c r="S187" s="383"/>
    </row>
    <row r="188" spans="2:19">
      <c r="B188" s="382"/>
      <c r="C188" s="383"/>
      <c r="D188" s="382"/>
      <c r="E188" s="382"/>
      <c r="F188" s="382"/>
      <c r="G188" s="383"/>
      <c r="H188" s="382"/>
      <c r="I188" s="382"/>
      <c r="J188" s="383"/>
      <c r="K188" s="382"/>
      <c r="L188" s="382"/>
      <c r="M188" s="383"/>
      <c r="N188" s="382"/>
      <c r="O188" s="382"/>
      <c r="P188" s="383"/>
      <c r="Q188" s="382"/>
      <c r="R188" s="382"/>
      <c r="S188" s="383"/>
    </row>
    <row r="189" spans="2:19">
      <c r="B189" s="382"/>
      <c r="C189" s="383"/>
      <c r="D189" s="382"/>
      <c r="E189" s="382"/>
      <c r="F189" s="382"/>
      <c r="G189" s="383"/>
      <c r="H189" s="382"/>
      <c r="I189" s="382"/>
      <c r="J189" s="383"/>
      <c r="K189" s="382"/>
      <c r="L189" s="382"/>
      <c r="M189" s="383"/>
      <c r="N189" s="382"/>
      <c r="O189" s="382"/>
      <c r="P189" s="383"/>
      <c r="Q189" s="382"/>
      <c r="R189" s="382"/>
      <c r="S189" s="383"/>
    </row>
    <row r="190" spans="2:19">
      <c r="B190" s="382"/>
      <c r="C190" s="383"/>
      <c r="D190" s="382"/>
      <c r="E190" s="382"/>
      <c r="F190" s="382"/>
      <c r="G190" s="383"/>
      <c r="H190" s="382"/>
      <c r="I190" s="382"/>
      <c r="J190" s="383"/>
      <c r="K190" s="382"/>
      <c r="L190" s="382"/>
      <c r="M190" s="383"/>
      <c r="N190" s="382"/>
      <c r="O190" s="382"/>
      <c r="P190" s="383"/>
      <c r="Q190" s="382"/>
      <c r="R190" s="382"/>
      <c r="S190" s="383"/>
    </row>
    <row r="191" spans="2:19">
      <c r="B191" s="382"/>
      <c r="C191" s="383"/>
      <c r="D191" s="382"/>
      <c r="E191" s="382"/>
      <c r="F191" s="382"/>
      <c r="G191" s="383"/>
      <c r="H191" s="382"/>
      <c r="I191" s="382"/>
      <c r="J191" s="383"/>
      <c r="K191" s="382"/>
      <c r="L191" s="382"/>
      <c r="M191" s="383"/>
      <c r="N191" s="382"/>
      <c r="O191" s="382"/>
      <c r="P191" s="383"/>
      <c r="Q191" s="382"/>
      <c r="R191" s="382"/>
      <c r="S191" s="383"/>
    </row>
    <row r="192" spans="2:19">
      <c r="B192" s="382"/>
      <c r="C192" s="383"/>
      <c r="D192" s="382"/>
      <c r="E192" s="382"/>
      <c r="F192" s="382"/>
      <c r="G192" s="383"/>
      <c r="H192" s="382"/>
      <c r="I192" s="382"/>
      <c r="J192" s="383"/>
      <c r="K192" s="382"/>
      <c r="L192" s="382"/>
      <c r="M192" s="383"/>
      <c r="N192" s="382"/>
      <c r="O192" s="382"/>
      <c r="P192" s="383"/>
      <c r="Q192" s="382"/>
      <c r="R192" s="382"/>
      <c r="S192" s="383"/>
    </row>
    <row r="193" spans="2:19">
      <c r="B193" s="382"/>
      <c r="C193" s="383"/>
      <c r="D193" s="382"/>
      <c r="E193" s="382"/>
      <c r="F193" s="382"/>
      <c r="G193" s="383"/>
      <c r="H193" s="382"/>
      <c r="I193" s="382"/>
      <c r="J193" s="383"/>
      <c r="K193" s="382"/>
      <c r="L193" s="382"/>
      <c r="M193" s="383"/>
      <c r="N193" s="382"/>
      <c r="O193" s="382"/>
      <c r="P193" s="383"/>
      <c r="Q193" s="382"/>
      <c r="R193" s="382"/>
      <c r="S193" s="383"/>
    </row>
    <row r="194" spans="2:19">
      <c r="B194" s="382"/>
      <c r="C194" s="383"/>
      <c r="D194" s="382"/>
      <c r="E194" s="382"/>
      <c r="F194" s="382"/>
      <c r="G194" s="383"/>
      <c r="H194" s="382"/>
      <c r="I194" s="382"/>
      <c r="J194" s="383"/>
      <c r="K194" s="382"/>
      <c r="L194" s="382"/>
      <c r="M194" s="383"/>
      <c r="N194" s="382"/>
      <c r="O194" s="382"/>
      <c r="P194" s="383"/>
      <c r="Q194" s="382"/>
      <c r="R194" s="382"/>
      <c r="S194" s="383"/>
    </row>
    <row r="195" spans="2:19">
      <c r="B195" s="382"/>
      <c r="C195" s="383"/>
      <c r="D195" s="382"/>
      <c r="E195" s="382"/>
      <c r="F195" s="382"/>
      <c r="G195" s="383"/>
      <c r="H195" s="382"/>
      <c r="I195" s="382"/>
      <c r="J195" s="383"/>
      <c r="K195" s="382"/>
      <c r="L195" s="382"/>
      <c r="M195" s="383"/>
      <c r="N195" s="382"/>
      <c r="O195" s="382"/>
      <c r="P195" s="383"/>
      <c r="Q195" s="382"/>
      <c r="R195" s="382"/>
      <c r="S195" s="383"/>
    </row>
    <row r="196" spans="2:19">
      <c r="B196" s="382"/>
      <c r="C196" s="383"/>
      <c r="D196" s="382"/>
      <c r="E196" s="382"/>
      <c r="F196" s="382"/>
      <c r="G196" s="383"/>
      <c r="H196" s="382"/>
      <c r="I196" s="382"/>
      <c r="J196" s="383"/>
      <c r="K196" s="382"/>
      <c r="L196" s="382"/>
      <c r="M196" s="383"/>
      <c r="N196" s="382"/>
      <c r="O196" s="382"/>
      <c r="P196" s="383"/>
      <c r="Q196" s="382"/>
      <c r="R196" s="382"/>
      <c r="S196" s="383"/>
    </row>
    <row r="197" spans="2:19">
      <c r="B197" s="382"/>
      <c r="C197" s="383"/>
      <c r="D197" s="382"/>
      <c r="E197" s="382"/>
      <c r="F197" s="382"/>
      <c r="G197" s="383"/>
      <c r="H197" s="382"/>
      <c r="I197" s="382"/>
      <c r="J197" s="383"/>
      <c r="K197" s="382"/>
      <c r="L197" s="382"/>
      <c r="M197" s="383"/>
      <c r="N197" s="382"/>
      <c r="O197" s="382"/>
      <c r="P197" s="383"/>
      <c r="Q197" s="382"/>
      <c r="R197" s="382"/>
      <c r="S197" s="383"/>
    </row>
    <row r="198" spans="2:19">
      <c r="B198" s="382"/>
      <c r="C198" s="383"/>
      <c r="D198" s="382"/>
      <c r="E198" s="382"/>
      <c r="F198" s="382"/>
      <c r="G198" s="383"/>
      <c r="H198" s="382"/>
      <c r="I198" s="382"/>
      <c r="J198" s="383"/>
      <c r="K198" s="382"/>
      <c r="L198" s="382"/>
      <c r="M198" s="383"/>
      <c r="N198" s="382"/>
      <c r="O198" s="382"/>
      <c r="P198" s="383"/>
      <c r="Q198" s="382"/>
      <c r="R198" s="382"/>
      <c r="S198" s="383"/>
    </row>
    <row r="199" spans="2:19">
      <c r="B199" s="382"/>
      <c r="C199" s="383"/>
      <c r="D199" s="382"/>
      <c r="E199" s="382"/>
      <c r="F199" s="382"/>
      <c r="G199" s="383"/>
      <c r="H199" s="382"/>
      <c r="I199" s="382"/>
      <c r="J199" s="383"/>
      <c r="K199" s="382"/>
      <c r="L199" s="382"/>
      <c r="M199" s="383"/>
      <c r="N199" s="382"/>
      <c r="O199" s="382"/>
      <c r="P199" s="383"/>
      <c r="Q199" s="382"/>
      <c r="R199" s="382"/>
      <c r="S199" s="383"/>
    </row>
    <row r="200" spans="2:19">
      <c r="B200" s="382"/>
      <c r="C200" s="383"/>
      <c r="D200" s="382"/>
      <c r="E200" s="382"/>
      <c r="F200" s="382"/>
      <c r="G200" s="383"/>
      <c r="H200" s="382"/>
      <c r="I200" s="382"/>
      <c r="J200" s="383"/>
      <c r="K200" s="382"/>
      <c r="L200" s="382"/>
      <c r="M200" s="383"/>
      <c r="N200" s="382"/>
      <c r="O200" s="382"/>
      <c r="P200" s="383"/>
      <c r="Q200" s="382"/>
      <c r="R200" s="382"/>
      <c r="S200" s="383"/>
    </row>
    <row r="201" spans="2:19">
      <c r="B201" s="382"/>
      <c r="C201" s="383"/>
      <c r="D201" s="382"/>
      <c r="E201" s="382"/>
      <c r="F201" s="382"/>
      <c r="G201" s="383"/>
      <c r="H201" s="382"/>
      <c r="I201" s="382"/>
      <c r="J201" s="383"/>
      <c r="K201" s="382"/>
      <c r="L201" s="382"/>
      <c r="M201" s="383"/>
      <c r="N201" s="382"/>
      <c r="O201" s="382"/>
      <c r="P201" s="383"/>
      <c r="Q201" s="382"/>
      <c r="R201" s="382"/>
      <c r="S201" s="383"/>
    </row>
    <row r="202" spans="2:19">
      <c r="B202" s="382"/>
      <c r="C202" s="383"/>
      <c r="D202" s="382"/>
      <c r="E202" s="382"/>
      <c r="F202" s="382"/>
      <c r="G202" s="383"/>
      <c r="H202" s="382"/>
      <c r="I202" s="382"/>
      <c r="J202" s="383"/>
      <c r="K202" s="382"/>
      <c r="L202" s="382"/>
      <c r="M202" s="383"/>
      <c r="N202" s="382"/>
      <c r="O202" s="382"/>
      <c r="P202" s="383"/>
      <c r="Q202" s="382"/>
      <c r="R202" s="382"/>
      <c r="S202" s="383"/>
    </row>
    <row r="203" spans="2:19">
      <c r="B203" s="382"/>
      <c r="C203" s="383"/>
      <c r="D203" s="382"/>
      <c r="E203" s="382"/>
      <c r="F203" s="382"/>
      <c r="G203" s="383"/>
      <c r="H203" s="382"/>
      <c r="I203" s="382"/>
      <c r="J203" s="383"/>
      <c r="K203" s="382"/>
      <c r="L203" s="382"/>
      <c r="M203" s="383"/>
      <c r="N203" s="382"/>
      <c r="O203" s="382"/>
      <c r="P203" s="383"/>
      <c r="Q203" s="382"/>
      <c r="R203" s="382"/>
      <c r="S203" s="383"/>
    </row>
    <row r="204" spans="2:19">
      <c r="B204" s="382"/>
      <c r="C204" s="383"/>
      <c r="D204" s="382"/>
      <c r="E204" s="382"/>
      <c r="F204" s="382"/>
      <c r="G204" s="383"/>
      <c r="H204" s="382"/>
      <c r="I204" s="382"/>
      <c r="J204" s="383"/>
      <c r="K204" s="382"/>
      <c r="L204" s="382"/>
      <c r="M204" s="383"/>
      <c r="N204" s="382"/>
      <c r="O204" s="382"/>
      <c r="P204" s="383"/>
      <c r="Q204" s="382"/>
      <c r="R204" s="382"/>
      <c r="S204" s="383"/>
    </row>
    <row r="205" spans="2:19">
      <c r="B205" s="382"/>
      <c r="C205" s="383"/>
      <c r="D205" s="382"/>
      <c r="E205" s="382"/>
      <c r="F205" s="382"/>
      <c r="G205" s="383"/>
      <c r="H205" s="382"/>
      <c r="I205" s="382"/>
      <c r="J205" s="383"/>
      <c r="K205" s="382"/>
      <c r="L205" s="382"/>
      <c r="M205" s="383"/>
      <c r="N205" s="382"/>
      <c r="O205" s="382"/>
      <c r="P205" s="383"/>
      <c r="Q205" s="382"/>
      <c r="R205" s="382"/>
      <c r="S205" s="383"/>
    </row>
    <row r="206" spans="2:19">
      <c r="B206" s="382"/>
      <c r="C206" s="383"/>
      <c r="D206" s="382"/>
      <c r="E206" s="382"/>
      <c r="F206" s="382"/>
      <c r="G206" s="383"/>
      <c r="H206" s="382"/>
      <c r="I206" s="382"/>
      <c r="J206" s="383"/>
      <c r="K206" s="382"/>
      <c r="L206" s="382"/>
      <c r="M206" s="383"/>
      <c r="N206" s="382"/>
      <c r="O206" s="382"/>
      <c r="P206" s="383"/>
      <c r="Q206" s="382"/>
      <c r="R206" s="382"/>
      <c r="S206" s="383"/>
    </row>
    <row r="207" spans="2:19">
      <c r="B207" s="382"/>
      <c r="C207" s="383"/>
      <c r="D207" s="382"/>
      <c r="E207" s="382"/>
      <c r="F207" s="382"/>
      <c r="G207" s="383"/>
      <c r="H207" s="382"/>
      <c r="I207" s="382"/>
      <c r="J207" s="383"/>
      <c r="K207" s="382"/>
      <c r="L207" s="382"/>
      <c r="M207" s="383"/>
      <c r="N207" s="382"/>
      <c r="O207" s="382"/>
      <c r="P207" s="383"/>
      <c r="Q207" s="382"/>
      <c r="R207" s="382"/>
      <c r="S207" s="383"/>
    </row>
    <row r="208" spans="2:19">
      <c r="B208" s="382"/>
      <c r="C208" s="383"/>
      <c r="D208" s="382"/>
      <c r="E208" s="382"/>
      <c r="F208" s="382"/>
      <c r="G208" s="383"/>
      <c r="H208" s="382"/>
      <c r="I208" s="382"/>
      <c r="J208" s="383"/>
      <c r="K208" s="382"/>
      <c r="L208" s="382"/>
      <c r="M208" s="383"/>
      <c r="N208" s="382"/>
      <c r="O208" s="382"/>
      <c r="P208" s="383"/>
      <c r="Q208" s="382"/>
      <c r="R208" s="382"/>
      <c r="S208" s="383"/>
    </row>
    <row r="209" spans="2:19">
      <c r="B209" s="382"/>
      <c r="C209" s="383"/>
      <c r="D209" s="382"/>
      <c r="E209" s="382"/>
      <c r="F209" s="382"/>
      <c r="G209" s="383"/>
      <c r="H209" s="382"/>
      <c r="I209" s="382"/>
      <c r="J209" s="383"/>
      <c r="K209" s="382"/>
      <c r="L209" s="382"/>
      <c r="M209" s="383"/>
      <c r="N209" s="382"/>
      <c r="O209" s="382"/>
      <c r="P209" s="383"/>
      <c r="Q209" s="382"/>
      <c r="R209" s="382"/>
      <c r="S209" s="383"/>
    </row>
    <row r="210" spans="2:19">
      <c r="B210" s="382"/>
      <c r="C210" s="383"/>
      <c r="D210" s="382"/>
      <c r="E210" s="382"/>
      <c r="F210" s="382"/>
      <c r="G210" s="383"/>
      <c r="H210" s="382"/>
      <c r="I210" s="382"/>
      <c r="J210" s="383"/>
      <c r="K210" s="382"/>
      <c r="L210" s="382"/>
      <c r="M210" s="383"/>
      <c r="N210" s="382"/>
      <c r="O210" s="382"/>
      <c r="P210" s="383"/>
      <c r="Q210" s="382"/>
      <c r="R210" s="382"/>
      <c r="S210" s="383"/>
    </row>
    <row r="211" spans="2:19">
      <c r="B211" s="382"/>
      <c r="C211" s="383"/>
      <c r="D211" s="382"/>
      <c r="E211" s="382"/>
      <c r="F211" s="382"/>
      <c r="G211" s="383"/>
      <c r="H211" s="382"/>
      <c r="I211" s="382"/>
      <c r="J211" s="383"/>
      <c r="K211" s="382"/>
      <c r="L211" s="382"/>
      <c r="M211" s="383"/>
      <c r="N211" s="382"/>
      <c r="O211" s="382"/>
      <c r="P211" s="383"/>
      <c r="Q211" s="382"/>
      <c r="R211" s="382"/>
      <c r="S211" s="383"/>
    </row>
    <row r="212" spans="2:19">
      <c r="B212" s="382"/>
      <c r="C212" s="383"/>
      <c r="D212" s="382"/>
      <c r="E212" s="382"/>
      <c r="F212" s="382"/>
      <c r="G212" s="383"/>
      <c r="H212" s="382"/>
      <c r="I212" s="382"/>
      <c r="J212" s="383"/>
      <c r="K212" s="382"/>
      <c r="L212" s="382"/>
      <c r="M212" s="383"/>
      <c r="N212" s="382"/>
      <c r="O212" s="382"/>
      <c r="P212" s="383"/>
      <c r="Q212" s="382"/>
      <c r="R212" s="382"/>
      <c r="S212" s="383"/>
    </row>
    <row r="213" spans="2:19">
      <c r="B213" s="382"/>
      <c r="C213" s="383"/>
      <c r="D213" s="382"/>
      <c r="E213" s="382"/>
      <c r="F213" s="382"/>
      <c r="G213" s="383"/>
      <c r="H213" s="382"/>
      <c r="I213" s="382"/>
      <c r="J213" s="383"/>
      <c r="K213" s="382"/>
      <c r="L213" s="382"/>
      <c r="M213" s="383"/>
      <c r="N213" s="382"/>
      <c r="O213" s="382"/>
      <c r="P213" s="383"/>
      <c r="Q213" s="382"/>
      <c r="R213" s="382"/>
      <c r="S213" s="383"/>
    </row>
    <row r="214" spans="2:19">
      <c r="B214" s="382"/>
      <c r="C214" s="383"/>
      <c r="D214" s="382"/>
      <c r="E214" s="382"/>
      <c r="F214" s="382"/>
      <c r="G214" s="383"/>
      <c r="H214" s="382"/>
      <c r="I214" s="382"/>
      <c r="J214" s="383"/>
      <c r="K214" s="382"/>
      <c r="L214" s="382"/>
      <c r="M214" s="383"/>
      <c r="N214" s="382"/>
      <c r="O214" s="382"/>
      <c r="P214" s="383"/>
      <c r="Q214" s="382"/>
      <c r="R214" s="382"/>
      <c r="S214" s="383"/>
    </row>
    <row r="215" spans="2:19">
      <c r="B215" s="382"/>
      <c r="C215" s="383"/>
      <c r="D215" s="382"/>
      <c r="E215" s="382"/>
      <c r="F215" s="382"/>
      <c r="G215" s="383"/>
      <c r="H215" s="382"/>
      <c r="I215" s="382"/>
      <c r="J215" s="383"/>
      <c r="K215" s="382"/>
      <c r="L215" s="382"/>
      <c r="M215" s="383"/>
      <c r="N215" s="382"/>
      <c r="O215" s="382"/>
      <c r="P215" s="383"/>
      <c r="Q215" s="382"/>
      <c r="R215" s="382"/>
      <c r="S215" s="383"/>
    </row>
    <row r="216" spans="2:19">
      <c r="B216" s="382"/>
      <c r="C216" s="383"/>
      <c r="D216" s="382"/>
      <c r="E216" s="382"/>
      <c r="F216" s="382"/>
      <c r="G216" s="383"/>
      <c r="H216" s="382"/>
      <c r="I216" s="382"/>
      <c r="J216" s="383"/>
      <c r="K216" s="382"/>
      <c r="L216" s="382"/>
      <c r="M216" s="383"/>
      <c r="N216" s="382"/>
      <c r="O216" s="382"/>
      <c r="P216" s="383"/>
      <c r="Q216" s="382"/>
      <c r="R216" s="382"/>
      <c r="S216" s="383"/>
    </row>
    <row r="217" spans="2:19">
      <c r="B217" s="382"/>
      <c r="C217" s="383"/>
      <c r="D217" s="382"/>
      <c r="E217" s="382"/>
      <c r="F217" s="382"/>
      <c r="G217" s="383"/>
      <c r="H217" s="382"/>
      <c r="I217" s="382"/>
      <c r="J217" s="383"/>
      <c r="K217" s="382"/>
      <c r="L217" s="382"/>
      <c r="M217" s="383"/>
      <c r="N217" s="382"/>
      <c r="O217" s="382"/>
      <c r="P217" s="383"/>
      <c r="Q217" s="382"/>
      <c r="R217" s="382"/>
      <c r="S217" s="383"/>
    </row>
    <row r="218" spans="2:19">
      <c r="B218" s="382"/>
      <c r="C218" s="383"/>
      <c r="D218" s="382"/>
      <c r="E218" s="382"/>
      <c r="F218" s="382"/>
      <c r="G218" s="383"/>
      <c r="H218" s="382"/>
      <c r="I218" s="382"/>
      <c r="J218" s="383"/>
      <c r="K218" s="382"/>
      <c r="L218" s="382"/>
      <c r="M218" s="383"/>
      <c r="N218" s="382"/>
      <c r="O218" s="382"/>
      <c r="P218" s="383"/>
      <c r="Q218" s="382"/>
      <c r="R218" s="382"/>
      <c r="S218" s="383"/>
    </row>
    <row r="219" spans="2:19">
      <c r="B219" s="382"/>
      <c r="C219" s="383"/>
      <c r="D219" s="382"/>
      <c r="E219" s="382"/>
      <c r="F219" s="382"/>
      <c r="G219" s="383"/>
      <c r="H219" s="382"/>
      <c r="I219" s="382"/>
      <c r="J219" s="383"/>
      <c r="K219" s="382"/>
      <c r="L219" s="382"/>
      <c r="M219" s="383"/>
      <c r="N219" s="382"/>
      <c r="O219" s="382"/>
      <c r="P219" s="383"/>
      <c r="Q219" s="382"/>
      <c r="R219" s="382"/>
      <c r="S219" s="383"/>
    </row>
    <row r="220" spans="2:19">
      <c r="B220" s="382"/>
      <c r="C220" s="383"/>
      <c r="D220" s="382"/>
      <c r="E220" s="382"/>
      <c r="F220" s="382"/>
      <c r="G220" s="383"/>
      <c r="H220" s="382"/>
      <c r="I220" s="382"/>
      <c r="J220" s="383"/>
      <c r="K220" s="382"/>
      <c r="L220" s="382"/>
      <c r="M220" s="383"/>
      <c r="N220" s="382"/>
      <c r="O220" s="382"/>
      <c r="P220" s="383"/>
      <c r="Q220" s="382"/>
      <c r="R220" s="382"/>
      <c r="S220" s="383"/>
    </row>
    <row r="221" spans="2:19">
      <c r="B221" s="382"/>
      <c r="C221" s="383"/>
      <c r="D221" s="382"/>
      <c r="E221" s="382"/>
      <c r="F221" s="382"/>
      <c r="G221" s="383"/>
      <c r="H221" s="382"/>
      <c r="I221" s="382"/>
      <c r="J221" s="383"/>
      <c r="K221" s="382"/>
      <c r="L221" s="382"/>
      <c r="M221" s="383"/>
      <c r="N221" s="382"/>
      <c r="O221" s="382"/>
      <c r="P221" s="383"/>
      <c r="Q221" s="382"/>
      <c r="R221" s="382"/>
      <c r="S221" s="383"/>
    </row>
    <row r="222" spans="2:19">
      <c r="B222" s="382"/>
      <c r="C222" s="383"/>
      <c r="D222" s="382"/>
      <c r="E222" s="382"/>
      <c r="F222" s="382"/>
      <c r="G222" s="383"/>
      <c r="H222" s="382"/>
      <c r="I222" s="382"/>
      <c r="J222" s="383"/>
      <c r="K222" s="382"/>
      <c r="L222" s="382"/>
      <c r="M222" s="383"/>
      <c r="N222" s="382"/>
      <c r="O222" s="382"/>
      <c r="P222" s="383"/>
      <c r="Q222" s="382"/>
      <c r="R222" s="382"/>
      <c r="S222" s="383"/>
    </row>
    <row r="223" spans="2:19">
      <c r="B223" s="382"/>
      <c r="C223" s="383"/>
      <c r="D223" s="382"/>
      <c r="E223" s="382"/>
      <c r="F223" s="382"/>
      <c r="G223" s="383"/>
      <c r="H223" s="382"/>
      <c r="I223" s="382"/>
      <c r="J223" s="383"/>
      <c r="K223" s="382"/>
      <c r="L223" s="382"/>
      <c r="M223" s="383"/>
      <c r="N223" s="382"/>
      <c r="O223" s="382"/>
      <c r="P223" s="383"/>
      <c r="Q223" s="382"/>
      <c r="R223" s="382"/>
      <c r="S223" s="383"/>
    </row>
    <row r="224" spans="2:19">
      <c r="B224" s="382"/>
      <c r="C224" s="383"/>
      <c r="D224" s="382"/>
      <c r="E224" s="382"/>
      <c r="F224" s="382"/>
      <c r="G224" s="383"/>
      <c r="H224" s="382"/>
      <c r="I224" s="382"/>
      <c r="J224" s="383"/>
      <c r="K224" s="382"/>
      <c r="L224" s="382"/>
      <c r="M224" s="383"/>
      <c r="N224" s="382"/>
      <c r="O224" s="382"/>
      <c r="P224" s="383"/>
      <c r="Q224" s="382"/>
      <c r="R224" s="382"/>
      <c r="S224" s="383"/>
    </row>
    <row r="225" spans="2:19">
      <c r="B225" s="382"/>
      <c r="C225" s="383"/>
      <c r="D225" s="382"/>
      <c r="E225" s="382"/>
      <c r="F225" s="382"/>
      <c r="G225" s="383"/>
      <c r="H225" s="382"/>
      <c r="I225" s="382"/>
      <c r="J225" s="383"/>
      <c r="K225" s="382"/>
      <c r="L225" s="382"/>
      <c r="M225" s="383"/>
      <c r="N225" s="382"/>
      <c r="O225" s="382"/>
      <c r="P225" s="383"/>
      <c r="Q225" s="382"/>
      <c r="R225" s="382"/>
      <c r="S225" s="383"/>
    </row>
    <row r="226" spans="2:19">
      <c r="B226" s="382"/>
      <c r="C226" s="383"/>
      <c r="D226" s="382"/>
      <c r="E226" s="382"/>
      <c r="F226" s="382"/>
      <c r="G226" s="383"/>
      <c r="H226" s="382"/>
      <c r="I226" s="382"/>
      <c r="J226" s="383"/>
      <c r="K226" s="382"/>
      <c r="L226" s="382"/>
      <c r="M226" s="383"/>
      <c r="N226" s="382"/>
      <c r="O226" s="382"/>
      <c r="P226" s="383"/>
      <c r="Q226" s="382"/>
      <c r="R226" s="382"/>
      <c r="S226" s="383"/>
    </row>
    <row r="227" spans="2:19">
      <c r="B227" s="382"/>
      <c r="C227" s="383"/>
      <c r="D227" s="382"/>
      <c r="E227" s="382"/>
      <c r="F227" s="382"/>
      <c r="G227" s="383"/>
      <c r="H227" s="382"/>
      <c r="I227" s="382"/>
      <c r="J227" s="383"/>
      <c r="K227" s="382"/>
      <c r="L227" s="382"/>
      <c r="M227" s="383"/>
      <c r="N227" s="382"/>
      <c r="O227" s="382"/>
      <c r="P227" s="383"/>
      <c r="Q227" s="382"/>
      <c r="R227" s="382"/>
      <c r="S227" s="383"/>
    </row>
    <row r="228" spans="2:19">
      <c r="B228" s="382"/>
      <c r="C228" s="383"/>
      <c r="D228" s="382"/>
      <c r="E228" s="382"/>
      <c r="F228" s="382"/>
      <c r="G228" s="383"/>
      <c r="H228" s="382"/>
      <c r="I228" s="382"/>
      <c r="J228" s="383"/>
      <c r="K228" s="382"/>
      <c r="L228" s="382"/>
      <c r="M228" s="383"/>
      <c r="N228" s="382"/>
      <c r="O228" s="382"/>
      <c r="P228" s="383"/>
      <c r="Q228" s="382"/>
      <c r="R228" s="382"/>
      <c r="S228" s="383"/>
    </row>
    <row r="229" spans="2:19">
      <c r="B229" s="382"/>
      <c r="C229" s="383"/>
      <c r="D229" s="382"/>
      <c r="E229" s="382"/>
      <c r="F229" s="382"/>
      <c r="G229" s="383"/>
      <c r="H229" s="382"/>
      <c r="I229" s="382"/>
      <c r="J229" s="383"/>
      <c r="K229" s="382"/>
      <c r="L229" s="382"/>
      <c r="M229" s="383"/>
      <c r="N229" s="382"/>
      <c r="O229" s="382"/>
      <c r="P229" s="383"/>
      <c r="Q229" s="382"/>
      <c r="R229" s="382"/>
      <c r="S229" s="383"/>
    </row>
    <row r="230" spans="2:19">
      <c r="B230" s="382"/>
      <c r="C230" s="383"/>
      <c r="D230" s="382"/>
      <c r="E230" s="382"/>
      <c r="F230" s="382"/>
      <c r="G230" s="383"/>
      <c r="H230" s="382"/>
      <c r="I230" s="382"/>
      <c r="J230" s="383"/>
      <c r="K230" s="382"/>
      <c r="L230" s="382"/>
      <c r="M230" s="383"/>
      <c r="N230" s="382"/>
      <c r="O230" s="382"/>
      <c r="P230" s="383"/>
      <c r="Q230" s="382"/>
      <c r="R230" s="382"/>
      <c r="S230" s="383"/>
    </row>
    <row r="231" spans="2:19">
      <c r="B231" s="382"/>
      <c r="C231" s="383"/>
      <c r="D231" s="382"/>
      <c r="E231" s="382"/>
      <c r="F231" s="382"/>
      <c r="G231" s="383"/>
      <c r="H231" s="382"/>
      <c r="I231" s="382"/>
      <c r="J231" s="383"/>
      <c r="K231" s="382"/>
      <c r="L231" s="382"/>
      <c r="M231" s="383"/>
      <c r="N231" s="382"/>
      <c r="O231" s="382"/>
      <c r="P231" s="383"/>
      <c r="Q231" s="382"/>
      <c r="R231" s="382"/>
      <c r="S231" s="383"/>
    </row>
    <row r="232" spans="2:19">
      <c r="B232" s="382"/>
      <c r="C232" s="383"/>
      <c r="D232" s="382"/>
      <c r="E232" s="382"/>
      <c r="F232" s="382"/>
      <c r="G232" s="383"/>
      <c r="H232" s="382"/>
      <c r="I232" s="382"/>
      <c r="J232" s="383"/>
      <c r="K232" s="382"/>
      <c r="L232" s="382"/>
      <c r="M232" s="383"/>
      <c r="N232" s="382"/>
      <c r="O232" s="382"/>
      <c r="P232" s="383"/>
      <c r="Q232" s="382"/>
      <c r="R232" s="382"/>
      <c r="S232" s="383"/>
    </row>
    <row r="233" spans="2:19">
      <c r="B233" s="382"/>
      <c r="C233" s="383"/>
      <c r="D233" s="382"/>
      <c r="E233" s="382"/>
      <c r="F233" s="382"/>
      <c r="G233" s="383"/>
      <c r="H233" s="382"/>
      <c r="I233" s="382"/>
      <c r="J233" s="383"/>
      <c r="K233" s="382"/>
      <c r="L233" s="382"/>
      <c r="M233" s="383"/>
      <c r="N233" s="382"/>
      <c r="O233" s="382"/>
      <c r="P233" s="383"/>
      <c r="Q233" s="382"/>
      <c r="R233" s="382"/>
      <c r="S233" s="383"/>
    </row>
    <row r="234" spans="2:19">
      <c r="B234" s="382"/>
      <c r="C234" s="383"/>
      <c r="D234" s="382"/>
      <c r="E234" s="382"/>
      <c r="F234" s="382"/>
      <c r="G234" s="383"/>
      <c r="H234" s="382"/>
      <c r="I234" s="382"/>
      <c r="J234" s="383"/>
      <c r="K234" s="382"/>
      <c r="L234" s="382"/>
      <c r="M234" s="383"/>
      <c r="N234" s="382"/>
      <c r="O234" s="382"/>
      <c r="P234" s="383"/>
      <c r="Q234" s="382"/>
      <c r="R234" s="382"/>
      <c r="S234" s="383"/>
    </row>
    <row r="235" spans="2:19">
      <c r="B235" s="382"/>
      <c r="C235" s="383"/>
      <c r="D235" s="382"/>
      <c r="E235" s="382"/>
      <c r="F235" s="382"/>
      <c r="G235" s="383"/>
      <c r="H235" s="382"/>
      <c r="I235" s="382"/>
      <c r="J235" s="383"/>
      <c r="K235" s="382"/>
      <c r="L235" s="382"/>
      <c r="M235" s="383"/>
      <c r="N235" s="382"/>
      <c r="O235" s="382"/>
      <c r="P235" s="383"/>
      <c r="Q235" s="382"/>
      <c r="R235" s="382"/>
      <c r="S235" s="383"/>
    </row>
    <row r="236" spans="2:19">
      <c r="B236" s="382"/>
      <c r="C236" s="383"/>
      <c r="D236" s="382"/>
      <c r="E236" s="382"/>
      <c r="F236" s="382"/>
      <c r="G236" s="383"/>
      <c r="H236" s="382"/>
      <c r="I236" s="382"/>
      <c r="J236" s="383"/>
      <c r="K236" s="382"/>
      <c r="L236" s="382"/>
      <c r="M236" s="383"/>
      <c r="N236" s="382"/>
      <c r="O236" s="382"/>
      <c r="P236" s="383"/>
      <c r="Q236" s="382"/>
      <c r="R236" s="382"/>
      <c r="S236" s="383"/>
    </row>
    <row r="237" spans="2:19">
      <c r="B237" s="382"/>
      <c r="C237" s="383"/>
      <c r="D237" s="382"/>
      <c r="E237" s="382"/>
      <c r="F237" s="382"/>
      <c r="G237" s="383"/>
      <c r="H237" s="382"/>
      <c r="I237" s="382"/>
      <c r="J237" s="383"/>
      <c r="K237" s="382"/>
      <c r="L237" s="382"/>
      <c r="M237" s="383"/>
      <c r="N237" s="382"/>
      <c r="O237" s="382"/>
      <c r="P237" s="383"/>
      <c r="Q237" s="382"/>
      <c r="R237" s="382"/>
      <c r="S237" s="383"/>
    </row>
    <row r="238" spans="2:19">
      <c r="B238" s="382"/>
      <c r="C238" s="383"/>
      <c r="D238" s="382"/>
      <c r="E238" s="382"/>
      <c r="F238" s="382"/>
      <c r="G238" s="383"/>
      <c r="H238" s="382"/>
      <c r="I238" s="382"/>
      <c r="J238" s="383"/>
      <c r="K238" s="382"/>
      <c r="L238" s="382"/>
      <c r="M238" s="383"/>
      <c r="N238" s="382"/>
      <c r="O238" s="382"/>
      <c r="P238" s="383"/>
      <c r="Q238" s="382"/>
      <c r="R238" s="382"/>
      <c r="S238" s="383"/>
    </row>
    <row r="239" spans="2:19">
      <c r="B239" s="382"/>
      <c r="C239" s="383"/>
      <c r="D239" s="382"/>
      <c r="E239" s="382"/>
      <c r="F239" s="382"/>
      <c r="G239" s="383"/>
      <c r="H239" s="382"/>
      <c r="I239" s="382"/>
      <c r="J239" s="383"/>
      <c r="K239" s="382"/>
      <c r="L239" s="382"/>
      <c r="M239" s="383"/>
      <c r="N239" s="382"/>
      <c r="O239" s="382"/>
      <c r="P239" s="383"/>
      <c r="Q239" s="382"/>
      <c r="R239" s="382"/>
      <c r="S239" s="383"/>
    </row>
    <row r="240" spans="2:19">
      <c r="B240" s="382"/>
      <c r="C240" s="383"/>
      <c r="D240" s="382"/>
      <c r="E240" s="382"/>
      <c r="F240" s="382"/>
      <c r="G240" s="383"/>
      <c r="H240" s="382"/>
      <c r="I240" s="382"/>
      <c r="J240" s="383"/>
      <c r="K240" s="382"/>
      <c r="L240" s="382"/>
      <c r="M240" s="383"/>
      <c r="N240" s="382"/>
      <c r="O240" s="382"/>
      <c r="P240" s="383"/>
      <c r="Q240" s="382"/>
      <c r="R240" s="382"/>
      <c r="S240" s="383"/>
    </row>
    <row r="241" spans="2:19">
      <c r="B241" s="382"/>
      <c r="C241" s="383"/>
      <c r="D241" s="382"/>
      <c r="E241" s="382"/>
      <c r="F241" s="382"/>
      <c r="G241" s="383"/>
      <c r="H241" s="382"/>
      <c r="I241" s="382"/>
      <c r="J241" s="383"/>
      <c r="K241" s="382"/>
      <c r="L241" s="382"/>
      <c r="M241" s="383"/>
      <c r="N241" s="382"/>
      <c r="O241" s="382"/>
      <c r="P241" s="383"/>
      <c r="Q241" s="382"/>
      <c r="R241" s="382"/>
      <c r="S241" s="383"/>
    </row>
    <row r="242" spans="2:19">
      <c r="B242" s="382"/>
      <c r="C242" s="383"/>
      <c r="D242" s="382"/>
      <c r="E242" s="382"/>
      <c r="F242" s="382"/>
      <c r="G242" s="383"/>
      <c r="H242" s="382"/>
      <c r="I242" s="382"/>
      <c r="J242" s="383"/>
      <c r="K242" s="382"/>
      <c r="L242" s="382"/>
      <c r="M242" s="383"/>
      <c r="N242" s="382"/>
      <c r="O242" s="382"/>
      <c r="P242" s="383"/>
      <c r="Q242" s="382"/>
      <c r="R242" s="382"/>
      <c r="S242" s="383"/>
    </row>
    <row r="243" spans="2:19">
      <c r="B243" s="382"/>
      <c r="C243" s="383"/>
      <c r="D243" s="382"/>
      <c r="E243" s="382"/>
      <c r="F243" s="382"/>
      <c r="G243" s="383"/>
      <c r="H243" s="382"/>
      <c r="I243" s="382"/>
      <c r="J243" s="383"/>
      <c r="K243" s="382"/>
      <c r="L243" s="382"/>
      <c r="M243" s="383"/>
      <c r="N243" s="382"/>
      <c r="O243" s="382"/>
      <c r="P243" s="383"/>
      <c r="Q243" s="382"/>
      <c r="R243" s="382"/>
      <c r="S243" s="383"/>
    </row>
    <row r="244" spans="2:19">
      <c r="B244" s="382"/>
      <c r="C244" s="383"/>
      <c r="D244" s="382"/>
      <c r="E244" s="382"/>
      <c r="F244" s="382"/>
      <c r="G244" s="383"/>
      <c r="H244" s="382"/>
      <c r="I244" s="382"/>
      <c r="J244" s="383"/>
      <c r="K244" s="382"/>
      <c r="L244" s="382"/>
      <c r="M244" s="383"/>
      <c r="N244" s="382"/>
      <c r="O244" s="382"/>
      <c r="P244" s="383"/>
      <c r="Q244" s="382"/>
      <c r="R244" s="382"/>
      <c r="S244" s="383"/>
    </row>
    <row r="245" spans="2:19">
      <c r="B245" s="382"/>
      <c r="C245" s="383"/>
      <c r="D245" s="382"/>
      <c r="E245" s="382"/>
      <c r="F245" s="382"/>
      <c r="G245" s="383"/>
      <c r="H245" s="382"/>
      <c r="I245" s="382"/>
      <c r="J245" s="383"/>
      <c r="K245" s="382"/>
      <c r="L245" s="382"/>
      <c r="M245" s="383"/>
      <c r="N245" s="382"/>
      <c r="O245" s="382"/>
      <c r="P245" s="383"/>
      <c r="Q245" s="382"/>
      <c r="R245" s="382"/>
      <c r="S245" s="383"/>
    </row>
    <row r="246" spans="2:19">
      <c r="B246" s="382"/>
      <c r="C246" s="383"/>
      <c r="D246" s="382"/>
      <c r="E246" s="382"/>
      <c r="F246" s="382"/>
      <c r="G246" s="383"/>
      <c r="H246" s="382"/>
      <c r="I246" s="382"/>
      <c r="J246" s="383"/>
      <c r="K246" s="382"/>
      <c r="L246" s="382"/>
      <c r="M246" s="383"/>
      <c r="N246" s="382"/>
      <c r="O246" s="382"/>
      <c r="P246" s="383"/>
      <c r="Q246" s="382"/>
      <c r="R246" s="382"/>
      <c r="S246" s="383"/>
    </row>
    <row r="247" spans="2:19">
      <c r="B247" s="382"/>
      <c r="C247" s="383"/>
      <c r="D247" s="382"/>
      <c r="E247" s="382"/>
      <c r="F247" s="382"/>
      <c r="G247" s="383"/>
      <c r="H247" s="382"/>
      <c r="I247" s="382"/>
      <c r="J247" s="383"/>
      <c r="K247" s="382"/>
      <c r="L247" s="382"/>
      <c r="M247" s="383"/>
      <c r="N247" s="382"/>
      <c r="O247" s="382"/>
      <c r="P247" s="383"/>
      <c r="Q247" s="382"/>
      <c r="R247" s="382"/>
      <c r="S247" s="383"/>
    </row>
    <row r="248" spans="2:19">
      <c r="B248" s="382"/>
      <c r="C248" s="383"/>
      <c r="D248" s="382"/>
      <c r="E248" s="382"/>
      <c r="F248" s="382"/>
      <c r="G248" s="383"/>
      <c r="H248" s="382"/>
      <c r="I248" s="382"/>
      <c r="J248" s="383"/>
      <c r="K248" s="382"/>
      <c r="L248" s="382"/>
      <c r="M248" s="383"/>
      <c r="N248" s="382"/>
      <c r="O248" s="382"/>
      <c r="P248" s="383"/>
      <c r="Q248" s="382"/>
      <c r="R248" s="382"/>
      <c r="S248" s="383"/>
    </row>
    <row r="249" spans="2:19">
      <c r="B249" s="382"/>
      <c r="C249" s="383"/>
      <c r="D249" s="382"/>
      <c r="E249" s="382"/>
      <c r="F249" s="382"/>
      <c r="G249" s="383"/>
      <c r="H249" s="382"/>
      <c r="I249" s="382"/>
      <c r="J249" s="383"/>
      <c r="K249" s="382"/>
      <c r="L249" s="382"/>
      <c r="M249" s="383"/>
      <c r="N249" s="382"/>
      <c r="O249" s="382"/>
      <c r="P249" s="383"/>
      <c r="Q249" s="382"/>
      <c r="R249" s="382"/>
      <c r="S249" s="383"/>
    </row>
    <row r="250" spans="2:19">
      <c r="B250" s="382"/>
      <c r="C250" s="383"/>
      <c r="D250" s="382"/>
      <c r="E250" s="382"/>
      <c r="F250" s="382"/>
      <c r="G250" s="383"/>
      <c r="H250" s="382"/>
      <c r="I250" s="382"/>
      <c r="J250" s="383"/>
      <c r="K250" s="382"/>
      <c r="L250" s="382"/>
      <c r="M250" s="383"/>
      <c r="N250" s="382"/>
      <c r="O250" s="382"/>
      <c r="P250" s="383"/>
      <c r="Q250" s="382"/>
      <c r="R250" s="382"/>
      <c r="S250" s="383"/>
    </row>
    <row r="251" spans="2:19">
      <c r="B251" s="382"/>
      <c r="C251" s="383"/>
      <c r="D251" s="382"/>
      <c r="E251" s="382"/>
      <c r="F251" s="382"/>
      <c r="G251" s="383"/>
      <c r="H251" s="382"/>
      <c r="I251" s="382"/>
      <c r="J251" s="383"/>
      <c r="K251" s="382"/>
      <c r="L251" s="382"/>
      <c r="M251" s="383"/>
      <c r="N251" s="382"/>
      <c r="O251" s="382"/>
      <c r="P251" s="383"/>
      <c r="Q251" s="382"/>
      <c r="R251" s="382"/>
      <c r="S251" s="383"/>
    </row>
    <row r="252" spans="2:19">
      <c r="B252" s="382"/>
      <c r="C252" s="383"/>
      <c r="D252" s="382"/>
      <c r="E252" s="382"/>
      <c r="F252" s="382"/>
      <c r="G252" s="383"/>
      <c r="H252" s="382"/>
      <c r="I252" s="382"/>
      <c r="J252" s="383"/>
      <c r="K252" s="382"/>
      <c r="L252" s="382"/>
      <c r="M252" s="383"/>
      <c r="N252" s="382"/>
      <c r="O252" s="382"/>
      <c r="P252" s="383"/>
      <c r="Q252" s="382"/>
      <c r="R252" s="382"/>
      <c r="S252" s="383"/>
    </row>
    <row r="253" spans="2:19">
      <c r="B253" s="382"/>
      <c r="C253" s="383"/>
      <c r="D253" s="382"/>
      <c r="E253" s="382"/>
      <c r="F253" s="382"/>
      <c r="G253" s="383"/>
      <c r="H253" s="382"/>
      <c r="I253" s="382"/>
      <c r="J253" s="383"/>
      <c r="K253" s="382"/>
      <c r="L253" s="382"/>
      <c r="M253" s="383"/>
      <c r="N253" s="382"/>
      <c r="O253" s="382"/>
      <c r="P253" s="383"/>
      <c r="Q253" s="382"/>
      <c r="R253" s="382"/>
      <c r="S253" s="383"/>
    </row>
    <row r="254" spans="2:19">
      <c r="B254" s="382"/>
      <c r="C254" s="383"/>
      <c r="D254" s="382"/>
      <c r="E254" s="382"/>
      <c r="F254" s="382"/>
      <c r="G254" s="383"/>
      <c r="H254" s="382"/>
      <c r="I254" s="382"/>
      <c r="J254" s="383"/>
      <c r="K254" s="382"/>
      <c r="L254" s="382"/>
      <c r="M254" s="383"/>
      <c r="N254" s="382"/>
      <c r="O254" s="382"/>
      <c r="P254" s="383"/>
      <c r="Q254" s="382"/>
      <c r="R254" s="382"/>
      <c r="S254" s="383"/>
    </row>
    <row r="255" spans="2:19">
      <c r="B255" s="382"/>
      <c r="C255" s="383"/>
      <c r="D255" s="382"/>
      <c r="E255" s="382"/>
      <c r="F255" s="382"/>
      <c r="G255" s="383"/>
      <c r="H255" s="382"/>
      <c r="I255" s="382"/>
      <c r="J255" s="383"/>
      <c r="K255" s="382"/>
      <c r="L255" s="382"/>
      <c r="M255" s="383"/>
      <c r="N255" s="382"/>
      <c r="O255" s="382"/>
      <c r="P255" s="383"/>
      <c r="Q255" s="382"/>
      <c r="R255" s="382"/>
      <c r="S255" s="383"/>
    </row>
    <row r="256" spans="2:19">
      <c r="B256" s="382"/>
      <c r="C256" s="383"/>
      <c r="D256" s="382"/>
      <c r="E256" s="382"/>
      <c r="F256" s="382"/>
      <c r="G256" s="383"/>
      <c r="H256" s="382"/>
      <c r="I256" s="382"/>
      <c r="J256" s="383"/>
      <c r="K256" s="382"/>
      <c r="L256" s="382"/>
      <c r="M256" s="383"/>
      <c r="N256" s="382"/>
      <c r="O256" s="382"/>
      <c r="P256" s="383"/>
      <c r="Q256" s="382"/>
      <c r="R256" s="382"/>
      <c r="S256" s="383"/>
    </row>
    <row r="257" spans="2:19">
      <c r="B257" s="382"/>
      <c r="C257" s="383"/>
      <c r="D257" s="382"/>
      <c r="E257" s="382"/>
      <c r="F257" s="382"/>
      <c r="G257" s="383"/>
      <c r="H257" s="382"/>
      <c r="I257" s="382"/>
      <c r="J257" s="383"/>
      <c r="K257" s="382"/>
      <c r="L257" s="382"/>
      <c r="M257" s="383"/>
      <c r="N257" s="382"/>
      <c r="O257" s="382"/>
      <c r="P257" s="383"/>
      <c r="Q257" s="382"/>
      <c r="R257" s="382"/>
      <c r="S257" s="383"/>
    </row>
    <row r="258" spans="2:19">
      <c r="B258" s="382"/>
      <c r="C258" s="383"/>
      <c r="D258" s="382"/>
      <c r="E258" s="382"/>
      <c r="F258" s="382"/>
      <c r="G258" s="383"/>
      <c r="H258" s="382"/>
      <c r="I258" s="382"/>
      <c r="J258" s="383"/>
      <c r="K258" s="382"/>
      <c r="L258" s="382"/>
      <c r="M258" s="383"/>
      <c r="N258" s="382"/>
      <c r="O258" s="382"/>
      <c r="P258" s="383"/>
      <c r="Q258" s="382"/>
      <c r="R258" s="382"/>
      <c r="S258" s="383"/>
    </row>
    <row r="259" spans="2:19">
      <c r="B259" s="382"/>
      <c r="C259" s="383"/>
      <c r="D259" s="382"/>
      <c r="E259" s="382"/>
      <c r="F259" s="382"/>
      <c r="G259" s="383"/>
      <c r="H259" s="382"/>
      <c r="I259" s="382"/>
      <c r="J259" s="383"/>
      <c r="K259" s="382"/>
      <c r="L259" s="382"/>
      <c r="M259" s="383"/>
      <c r="N259" s="382"/>
      <c r="O259" s="382"/>
      <c r="P259" s="383"/>
      <c r="Q259" s="382"/>
      <c r="R259" s="382"/>
      <c r="S259" s="383"/>
    </row>
    <row r="260" spans="2:19">
      <c r="B260" s="382"/>
      <c r="C260" s="383"/>
      <c r="D260" s="382"/>
      <c r="E260" s="382"/>
      <c r="F260" s="382"/>
      <c r="G260" s="383"/>
      <c r="H260" s="382"/>
      <c r="I260" s="382"/>
      <c r="J260" s="383"/>
      <c r="K260" s="382"/>
      <c r="L260" s="382"/>
      <c r="M260" s="383"/>
      <c r="N260" s="382"/>
      <c r="O260" s="382"/>
      <c r="P260" s="383"/>
      <c r="Q260" s="382"/>
      <c r="R260" s="382"/>
      <c r="S260" s="383"/>
    </row>
    <row r="261" spans="2:19">
      <c r="B261" s="382"/>
      <c r="C261" s="383"/>
      <c r="D261" s="382"/>
      <c r="E261" s="382"/>
      <c r="F261" s="382"/>
      <c r="G261" s="383"/>
      <c r="H261" s="382"/>
      <c r="I261" s="382"/>
      <c r="J261" s="383"/>
      <c r="K261" s="382"/>
      <c r="L261" s="382"/>
      <c r="M261" s="383"/>
      <c r="N261" s="382"/>
      <c r="O261" s="382"/>
      <c r="P261" s="383"/>
      <c r="Q261" s="382"/>
      <c r="R261" s="382"/>
      <c r="S261" s="383"/>
    </row>
    <row r="262" spans="2:19">
      <c r="B262" s="382"/>
      <c r="C262" s="383"/>
      <c r="D262" s="382"/>
      <c r="E262" s="382"/>
      <c r="F262" s="382"/>
      <c r="G262" s="383"/>
      <c r="H262" s="382"/>
      <c r="I262" s="382"/>
      <c r="J262" s="383"/>
      <c r="K262" s="382"/>
      <c r="L262" s="382"/>
      <c r="M262" s="383"/>
      <c r="N262" s="382"/>
      <c r="O262" s="382"/>
      <c r="P262" s="383"/>
      <c r="Q262" s="382"/>
      <c r="R262" s="382"/>
      <c r="S262" s="383"/>
    </row>
    <row r="263" spans="2:19">
      <c r="B263" s="382"/>
      <c r="C263" s="383"/>
      <c r="D263" s="382"/>
      <c r="E263" s="382"/>
      <c r="F263" s="382"/>
      <c r="G263" s="383"/>
      <c r="H263" s="382"/>
      <c r="I263" s="382"/>
      <c r="J263" s="383"/>
      <c r="K263" s="382"/>
      <c r="L263" s="382"/>
      <c r="M263" s="383"/>
      <c r="N263" s="382"/>
      <c r="O263" s="382"/>
      <c r="P263" s="383"/>
      <c r="Q263" s="382"/>
      <c r="R263" s="382"/>
      <c r="S263" s="383"/>
    </row>
    <row r="264" spans="2:19">
      <c r="B264" s="382"/>
      <c r="C264" s="383"/>
      <c r="D264" s="382"/>
      <c r="E264" s="382"/>
      <c r="F264" s="382"/>
      <c r="G264" s="383"/>
      <c r="H264" s="382"/>
      <c r="I264" s="382"/>
      <c r="J264" s="383"/>
      <c r="K264" s="382"/>
      <c r="L264" s="382"/>
      <c r="M264" s="383"/>
      <c r="N264" s="382"/>
      <c r="O264" s="382"/>
      <c r="P264" s="383"/>
      <c r="Q264" s="382"/>
      <c r="R264" s="382"/>
      <c r="S264" s="383"/>
    </row>
    <row r="265" spans="2:19">
      <c r="B265" s="382"/>
      <c r="C265" s="383"/>
      <c r="D265" s="382"/>
      <c r="E265" s="382"/>
      <c r="F265" s="382"/>
      <c r="G265" s="383"/>
      <c r="H265" s="382"/>
      <c r="I265" s="382"/>
      <c r="J265" s="383"/>
      <c r="K265" s="382"/>
      <c r="L265" s="382"/>
      <c r="M265" s="383"/>
      <c r="N265" s="382"/>
      <c r="O265" s="382"/>
      <c r="P265" s="383"/>
      <c r="Q265" s="382"/>
      <c r="R265" s="382"/>
      <c r="S265" s="383"/>
    </row>
    <row r="266" spans="2:19">
      <c r="B266" s="382"/>
      <c r="C266" s="383"/>
      <c r="D266" s="382"/>
      <c r="E266" s="382"/>
      <c r="F266" s="382"/>
      <c r="G266" s="383"/>
      <c r="H266" s="382"/>
      <c r="I266" s="382"/>
      <c r="J266" s="383"/>
      <c r="K266" s="382"/>
      <c r="L266" s="382"/>
      <c r="M266" s="383"/>
      <c r="N266" s="382"/>
      <c r="O266" s="382"/>
      <c r="P266" s="383"/>
      <c r="Q266" s="382"/>
      <c r="R266" s="382"/>
      <c r="S266" s="383"/>
    </row>
    <row r="267" spans="2:19">
      <c r="B267" s="382"/>
      <c r="C267" s="383"/>
      <c r="D267" s="382"/>
      <c r="E267" s="382"/>
      <c r="F267" s="382"/>
      <c r="G267" s="383"/>
      <c r="H267" s="382"/>
      <c r="I267" s="382"/>
      <c r="J267" s="383"/>
      <c r="K267" s="382"/>
      <c r="L267" s="382"/>
      <c r="M267" s="383"/>
      <c r="N267" s="382"/>
      <c r="O267" s="382"/>
      <c r="P267" s="383"/>
      <c r="Q267" s="382"/>
      <c r="R267" s="382"/>
      <c r="S267" s="383"/>
    </row>
    <row r="268" spans="2:19">
      <c r="B268" s="382"/>
      <c r="C268" s="383"/>
      <c r="D268" s="382"/>
      <c r="E268" s="382"/>
      <c r="F268" s="382"/>
      <c r="G268" s="383"/>
      <c r="H268" s="382"/>
      <c r="I268" s="382"/>
      <c r="J268" s="383"/>
      <c r="K268" s="382"/>
      <c r="L268" s="382"/>
      <c r="M268" s="383"/>
      <c r="N268" s="382"/>
      <c r="O268" s="382"/>
      <c r="P268" s="383"/>
      <c r="Q268" s="382"/>
      <c r="R268" s="382"/>
      <c r="S268" s="383"/>
    </row>
    <row r="269" spans="2:19">
      <c r="B269" s="382"/>
      <c r="C269" s="383"/>
      <c r="D269" s="382"/>
      <c r="E269" s="382"/>
      <c r="F269" s="382"/>
      <c r="G269" s="383"/>
      <c r="H269" s="382"/>
      <c r="I269" s="382"/>
      <c r="J269" s="383"/>
      <c r="K269" s="382"/>
      <c r="L269" s="382"/>
      <c r="M269" s="383"/>
      <c r="N269" s="382"/>
      <c r="O269" s="382"/>
      <c r="P269" s="383"/>
      <c r="Q269" s="382"/>
      <c r="R269" s="382"/>
      <c r="S269" s="383"/>
    </row>
    <row r="270" spans="2:19">
      <c r="B270" s="382"/>
      <c r="C270" s="383"/>
      <c r="D270" s="382"/>
      <c r="E270" s="382"/>
      <c r="F270" s="382"/>
      <c r="G270" s="383"/>
      <c r="H270" s="382"/>
      <c r="I270" s="382"/>
      <c r="J270" s="383"/>
      <c r="K270" s="382"/>
      <c r="L270" s="382"/>
      <c r="M270" s="383"/>
      <c r="N270" s="382"/>
      <c r="O270" s="382"/>
      <c r="P270" s="383"/>
      <c r="Q270" s="382"/>
      <c r="R270" s="382"/>
      <c r="S270" s="383"/>
    </row>
    <row r="271" spans="2:19">
      <c r="B271" s="382"/>
      <c r="C271" s="383"/>
      <c r="D271" s="382"/>
      <c r="E271" s="382"/>
      <c r="F271" s="382"/>
      <c r="G271" s="383"/>
      <c r="H271" s="382"/>
      <c r="I271" s="382"/>
      <c r="J271" s="383"/>
      <c r="K271" s="382"/>
      <c r="L271" s="382"/>
      <c r="M271" s="383"/>
      <c r="N271" s="382"/>
      <c r="O271" s="382"/>
      <c r="P271" s="383"/>
      <c r="Q271" s="382"/>
      <c r="R271" s="382"/>
      <c r="S271" s="383"/>
    </row>
    <row r="272" spans="2:19">
      <c r="B272" s="382"/>
      <c r="C272" s="383"/>
      <c r="D272" s="382"/>
      <c r="E272" s="382"/>
      <c r="F272" s="382"/>
      <c r="G272" s="383"/>
      <c r="H272" s="382"/>
      <c r="I272" s="382"/>
      <c r="J272" s="383"/>
      <c r="K272" s="382"/>
      <c r="L272" s="382"/>
      <c r="M272" s="383"/>
      <c r="N272" s="382"/>
      <c r="O272" s="382"/>
      <c r="P272" s="383"/>
      <c r="Q272" s="382"/>
      <c r="R272" s="382"/>
      <c r="S272" s="383"/>
    </row>
    <row r="273" spans="2:19">
      <c r="B273" s="382"/>
      <c r="C273" s="383"/>
      <c r="D273" s="382"/>
      <c r="E273" s="382"/>
      <c r="F273" s="382"/>
      <c r="G273" s="383"/>
      <c r="H273" s="382"/>
      <c r="I273" s="382"/>
      <c r="J273" s="383"/>
      <c r="K273" s="382"/>
      <c r="L273" s="382"/>
      <c r="M273" s="383"/>
      <c r="N273" s="382"/>
      <c r="O273" s="382"/>
      <c r="P273" s="383"/>
      <c r="Q273" s="382"/>
      <c r="R273" s="382"/>
      <c r="S273" s="383"/>
    </row>
    <row r="274" spans="2:19">
      <c r="B274" s="382"/>
      <c r="C274" s="383"/>
      <c r="D274" s="382"/>
      <c r="E274" s="382"/>
      <c r="F274" s="382"/>
      <c r="G274" s="383"/>
      <c r="H274" s="382"/>
      <c r="I274" s="382"/>
      <c r="J274" s="383"/>
      <c r="K274" s="382"/>
      <c r="L274" s="382"/>
      <c r="M274" s="383"/>
      <c r="N274" s="382"/>
      <c r="O274" s="382"/>
      <c r="P274" s="383"/>
      <c r="Q274" s="382"/>
      <c r="R274" s="382"/>
      <c r="S274" s="383"/>
    </row>
    <row r="275" spans="2:19">
      <c r="B275" s="382"/>
      <c r="C275" s="383"/>
      <c r="D275" s="382"/>
      <c r="E275" s="382"/>
      <c r="F275" s="382"/>
      <c r="G275" s="383"/>
      <c r="H275" s="382"/>
      <c r="I275" s="382"/>
      <c r="J275" s="383"/>
      <c r="K275" s="382"/>
      <c r="L275" s="382"/>
      <c r="M275" s="383"/>
      <c r="N275" s="382"/>
      <c r="O275" s="382"/>
      <c r="P275" s="383"/>
      <c r="Q275" s="382"/>
      <c r="R275" s="382"/>
      <c r="S275" s="383"/>
    </row>
    <row r="276" spans="2:19">
      <c r="B276" s="382"/>
      <c r="C276" s="383"/>
      <c r="D276" s="382"/>
      <c r="E276" s="382"/>
      <c r="F276" s="382"/>
      <c r="G276" s="383"/>
      <c r="H276" s="382"/>
      <c r="I276" s="382"/>
      <c r="J276" s="383"/>
      <c r="K276" s="382"/>
      <c r="L276" s="382"/>
      <c r="M276" s="383"/>
      <c r="N276" s="382"/>
      <c r="O276" s="382"/>
      <c r="P276" s="383"/>
      <c r="Q276" s="382"/>
      <c r="R276" s="382"/>
      <c r="S276" s="383"/>
    </row>
    <row r="277" spans="2:19">
      <c r="B277" s="382"/>
      <c r="C277" s="383"/>
      <c r="D277" s="382"/>
      <c r="E277" s="382"/>
      <c r="F277" s="382"/>
      <c r="G277" s="383"/>
      <c r="H277" s="382"/>
      <c r="I277" s="382"/>
      <c r="J277" s="383"/>
      <c r="K277" s="382"/>
      <c r="L277" s="382"/>
      <c r="M277" s="383"/>
      <c r="N277" s="382"/>
      <c r="O277" s="382"/>
      <c r="P277" s="383"/>
      <c r="Q277" s="382"/>
      <c r="R277" s="382"/>
      <c r="S277" s="383"/>
    </row>
    <row r="278" spans="2:19">
      <c r="B278" s="382"/>
      <c r="C278" s="383"/>
      <c r="D278" s="382"/>
      <c r="E278" s="382"/>
      <c r="F278" s="382"/>
      <c r="G278" s="383"/>
      <c r="H278" s="382"/>
      <c r="I278" s="382"/>
      <c r="J278" s="383"/>
      <c r="K278" s="382"/>
      <c r="L278" s="382"/>
      <c r="M278" s="383"/>
      <c r="N278" s="382"/>
      <c r="O278" s="382"/>
      <c r="P278" s="383"/>
      <c r="Q278" s="382"/>
      <c r="R278" s="382"/>
      <c r="S278" s="383"/>
    </row>
    <row r="279" spans="2:19">
      <c r="B279" s="382"/>
      <c r="C279" s="383"/>
      <c r="D279" s="382"/>
      <c r="E279" s="382"/>
      <c r="F279" s="382"/>
      <c r="G279" s="383"/>
      <c r="H279" s="382"/>
      <c r="I279" s="382"/>
      <c r="J279" s="383"/>
      <c r="K279" s="382"/>
      <c r="L279" s="382"/>
      <c r="M279" s="383"/>
      <c r="N279" s="382"/>
      <c r="O279" s="382"/>
      <c r="P279" s="383"/>
      <c r="Q279" s="382"/>
      <c r="R279" s="382"/>
      <c r="S279" s="383"/>
    </row>
    <row r="280" spans="2:19">
      <c r="B280" s="382"/>
      <c r="C280" s="383"/>
      <c r="D280" s="382"/>
      <c r="E280" s="382"/>
      <c r="F280" s="382"/>
      <c r="G280" s="383"/>
      <c r="H280" s="382"/>
      <c r="I280" s="382"/>
      <c r="J280" s="383"/>
      <c r="K280" s="382"/>
      <c r="L280" s="382"/>
      <c r="M280" s="383"/>
      <c r="N280" s="382"/>
      <c r="O280" s="382"/>
      <c r="P280" s="383"/>
      <c r="Q280" s="382"/>
      <c r="R280" s="382"/>
      <c r="S280" s="383"/>
    </row>
    <row r="281" spans="2:19">
      <c r="B281" s="382"/>
      <c r="C281" s="383"/>
      <c r="D281" s="382"/>
      <c r="E281" s="382"/>
      <c r="F281" s="382"/>
      <c r="G281" s="383"/>
      <c r="H281" s="382"/>
      <c r="I281" s="382"/>
      <c r="J281" s="383"/>
      <c r="K281" s="382"/>
      <c r="L281" s="382"/>
      <c r="M281" s="383"/>
      <c r="N281" s="382"/>
      <c r="O281" s="382"/>
      <c r="P281" s="383"/>
      <c r="Q281" s="382"/>
      <c r="R281" s="382"/>
      <c r="S281" s="383"/>
    </row>
    <row r="282" spans="2:19">
      <c r="B282" s="382"/>
      <c r="C282" s="383"/>
      <c r="D282" s="382"/>
      <c r="E282" s="382"/>
      <c r="F282" s="382"/>
      <c r="G282" s="383"/>
      <c r="H282" s="382"/>
      <c r="I282" s="382"/>
      <c r="J282" s="383"/>
      <c r="K282" s="382"/>
      <c r="L282" s="382"/>
      <c r="M282" s="383"/>
      <c r="N282" s="382"/>
      <c r="O282" s="382"/>
      <c r="P282" s="383"/>
      <c r="Q282" s="382"/>
      <c r="R282" s="382"/>
      <c r="S282" s="383"/>
    </row>
    <row r="283" spans="2:19">
      <c r="B283" s="382"/>
      <c r="C283" s="383"/>
      <c r="D283" s="382"/>
      <c r="E283" s="382"/>
      <c r="F283" s="382"/>
      <c r="G283" s="383"/>
      <c r="H283" s="382"/>
      <c r="I283" s="382"/>
      <c r="J283" s="383"/>
      <c r="K283" s="382"/>
      <c r="L283" s="382"/>
      <c r="M283" s="383"/>
      <c r="N283" s="382"/>
      <c r="O283" s="382"/>
      <c r="P283" s="383"/>
      <c r="Q283" s="382"/>
      <c r="R283" s="382"/>
      <c r="S283" s="383"/>
    </row>
    <row r="284" spans="2:19">
      <c r="B284" s="382"/>
      <c r="C284" s="383"/>
      <c r="D284" s="382"/>
      <c r="E284" s="382"/>
      <c r="F284" s="382"/>
      <c r="G284" s="383"/>
      <c r="H284" s="382"/>
      <c r="I284" s="382"/>
      <c r="J284" s="383"/>
      <c r="K284" s="382"/>
      <c r="L284" s="382"/>
      <c r="M284" s="383"/>
      <c r="N284" s="382"/>
      <c r="O284" s="382"/>
      <c r="P284" s="383"/>
      <c r="Q284" s="382"/>
      <c r="R284" s="382"/>
      <c r="S284" s="383"/>
    </row>
    <row r="285" spans="2:19">
      <c r="B285" s="382"/>
      <c r="C285" s="383"/>
      <c r="D285" s="382"/>
      <c r="E285" s="382"/>
      <c r="F285" s="382"/>
      <c r="G285" s="383"/>
      <c r="H285" s="382"/>
      <c r="I285" s="382"/>
      <c r="J285" s="383"/>
      <c r="K285" s="382"/>
      <c r="L285" s="382"/>
      <c r="M285" s="383"/>
      <c r="N285" s="382"/>
      <c r="O285" s="382"/>
      <c r="P285" s="383"/>
      <c r="Q285" s="382"/>
      <c r="R285" s="382"/>
      <c r="S285" s="383"/>
    </row>
    <row r="286" spans="2:19">
      <c r="B286" s="382"/>
      <c r="C286" s="383"/>
      <c r="D286" s="382"/>
      <c r="E286" s="382"/>
      <c r="F286" s="382"/>
      <c r="G286" s="383"/>
      <c r="H286" s="382"/>
      <c r="I286" s="382"/>
      <c r="J286" s="383"/>
      <c r="K286" s="382"/>
      <c r="L286" s="382"/>
      <c r="M286" s="383"/>
      <c r="N286" s="382"/>
      <c r="O286" s="382"/>
      <c r="P286" s="383"/>
      <c r="Q286" s="382"/>
      <c r="R286" s="382"/>
      <c r="S286" s="383"/>
    </row>
    <row r="287" spans="2:19">
      <c r="B287" s="382"/>
      <c r="C287" s="383"/>
      <c r="D287" s="382"/>
      <c r="E287" s="382"/>
      <c r="F287" s="382"/>
      <c r="G287" s="383"/>
      <c r="H287" s="382"/>
      <c r="I287" s="382"/>
      <c r="J287" s="383"/>
      <c r="K287" s="382"/>
      <c r="L287" s="382"/>
      <c r="M287" s="383"/>
      <c r="N287" s="382"/>
      <c r="O287" s="382"/>
      <c r="P287" s="383"/>
      <c r="Q287" s="382"/>
      <c r="R287" s="382"/>
      <c r="S287" s="383"/>
    </row>
    <row r="288" spans="2:19">
      <c r="B288" s="382"/>
      <c r="C288" s="383"/>
      <c r="D288" s="382"/>
      <c r="E288" s="382"/>
      <c r="F288" s="382"/>
      <c r="G288" s="383"/>
      <c r="H288" s="382"/>
      <c r="I288" s="382"/>
      <c r="J288" s="383"/>
      <c r="K288" s="382"/>
      <c r="L288" s="382"/>
      <c r="M288" s="383"/>
      <c r="N288" s="382"/>
      <c r="O288" s="382"/>
      <c r="P288" s="383"/>
      <c r="Q288" s="382"/>
      <c r="R288" s="382"/>
      <c r="S288" s="383"/>
    </row>
    <row r="289" spans="2:19">
      <c r="B289" s="382"/>
      <c r="C289" s="383"/>
      <c r="D289" s="382"/>
      <c r="E289" s="382"/>
      <c r="F289" s="382"/>
      <c r="G289" s="383"/>
      <c r="H289" s="382"/>
      <c r="I289" s="382"/>
      <c r="J289" s="383"/>
      <c r="K289" s="382"/>
      <c r="L289" s="382"/>
      <c r="M289" s="383"/>
      <c r="N289" s="382"/>
      <c r="O289" s="382"/>
      <c r="P289" s="383"/>
      <c r="Q289" s="382"/>
      <c r="R289" s="382"/>
      <c r="S289" s="383"/>
    </row>
    <row r="290" spans="2:19">
      <c r="B290" s="382"/>
      <c r="C290" s="383"/>
      <c r="D290" s="382"/>
      <c r="E290" s="382"/>
      <c r="F290" s="382"/>
      <c r="G290" s="383"/>
      <c r="H290" s="382"/>
      <c r="I290" s="382"/>
      <c r="J290" s="383"/>
      <c r="K290" s="382"/>
      <c r="L290" s="382"/>
      <c r="M290" s="383"/>
      <c r="N290" s="382"/>
      <c r="O290" s="382"/>
      <c r="P290" s="383"/>
      <c r="Q290" s="382"/>
      <c r="R290" s="382"/>
      <c r="S290" s="383"/>
    </row>
    <row r="291" spans="2:19">
      <c r="B291" s="382"/>
      <c r="C291" s="383"/>
      <c r="D291" s="382"/>
      <c r="E291" s="382"/>
      <c r="F291" s="382"/>
      <c r="G291" s="383"/>
      <c r="H291" s="382"/>
      <c r="I291" s="382"/>
      <c r="J291" s="383"/>
      <c r="K291" s="382"/>
      <c r="L291" s="382"/>
      <c r="M291" s="383"/>
      <c r="N291" s="382"/>
      <c r="O291" s="382"/>
      <c r="P291" s="383"/>
      <c r="Q291" s="382"/>
      <c r="R291" s="382"/>
      <c r="S291" s="383"/>
    </row>
    <row r="292" spans="2:19">
      <c r="B292" s="382"/>
      <c r="C292" s="383"/>
      <c r="D292" s="382"/>
      <c r="E292" s="382"/>
      <c r="F292" s="382"/>
      <c r="G292" s="383"/>
      <c r="H292" s="382"/>
      <c r="I292" s="382"/>
      <c r="J292" s="383"/>
      <c r="K292" s="382"/>
      <c r="L292" s="382"/>
      <c r="M292" s="383"/>
      <c r="N292" s="382"/>
      <c r="O292" s="382"/>
      <c r="P292" s="383"/>
      <c r="Q292" s="382"/>
      <c r="R292" s="382"/>
      <c r="S292" s="383"/>
    </row>
    <row r="293" spans="2:19">
      <c r="B293" s="382"/>
      <c r="C293" s="383"/>
      <c r="D293" s="382"/>
      <c r="E293" s="382"/>
      <c r="F293" s="382"/>
      <c r="G293" s="383"/>
      <c r="H293" s="382"/>
      <c r="I293" s="382"/>
      <c r="J293" s="383"/>
      <c r="K293" s="382"/>
      <c r="L293" s="382"/>
      <c r="M293" s="383"/>
      <c r="N293" s="382"/>
      <c r="O293" s="382"/>
      <c r="P293" s="383"/>
      <c r="Q293" s="382"/>
      <c r="R293" s="382"/>
      <c r="S293" s="383"/>
    </row>
    <row r="294" spans="2:19">
      <c r="B294" s="382"/>
      <c r="C294" s="383"/>
      <c r="D294" s="382"/>
      <c r="E294" s="382"/>
      <c r="F294" s="382"/>
      <c r="G294" s="383"/>
      <c r="H294" s="382"/>
      <c r="I294" s="382"/>
      <c r="J294" s="383"/>
      <c r="K294" s="382"/>
      <c r="L294" s="382"/>
      <c r="M294" s="383"/>
      <c r="N294" s="382"/>
      <c r="O294" s="382"/>
      <c r="P294" s="383"/>
      <c r="Q294" s="382"/>
      <c r="R294" s="382"/>
      <c r="S294" s="383"/>
    </row>
    <row r="295" spans="2:19">
      <c r="B295" s="382"/>
      <c r="C295" s="383"/>
      <c r="D295" s="382"/>
      <c r="E295" s="382"/>
      <c r="F295" s="382"/>
      <c r="G295" s="383"/>
      <c r="H295" s="382"/>
      <c r="I295" s="382"/>
      <c r="J295" s="383"/>
      <c r="K295" s="382"/>
      <c r="L295" s="382"/>
      <c r="M295" s="383"/>
      <c r="N295" s="382"/>
      <c r="O295" s="382"/>
      <c r="P295" s="383"/>
      <c r="Q295" s="382"/>
      <c r="R295" s="382"/>
      <c r="S295" s="383"/>
    </row>
    <row r="296" spans="2:19">
      <c r="B296" s="382"/>
      <c r="C296" s="383"/>
      <c r="D296" s="382"/>
      <c r="E296" s="382"/>
      <c r="F296" s="382"/>
      <c r="G296" s="383"/>
      <c r="H296" s="382"/>
      <c r="I296" s="382"/>
      <c r="J296" s="383"/>
      <c r="K296" s="382"/>
      <c r="L296" s="382"/>
      <c r="M296" s="383"/>
      <c r="N296" s="382"/>
      <c r="O296" s="382"/>
      <c r="P296" s="383"/>
      <c r="Q296" s="382"/>
      <c r="R296" s="382"/>
      <c r="S296" s="383"/>
    </row>
    <row r="297" spans="2:19">
      <c r="B297" s="382"/>
      <c r="C297" s="383"/>
      <c r="D297" s="382"/>
      <c r="E297" s="382"/>
      <c r="F297" s="382"/>
      <c r="G297" s="383"/>
      <c r="H297" s="382"/>
      <c r="I297" s="382"/>
      <c r="J297" s="383"/>
      <c r="K297" s="382"/>
      <c r="L297" s="382"/>
      <c r="M297" s="383"/>
      <c r="N297" s="382"/>
      <c r="O297" s="382"/>
      <c r="P297" s="383"/>
      <c r="Q297" s="382"/>
      <c r="R297" s="382"/>
      <c r="S297" s="383"/>
    </row>
    <row r="298" spans="2:19">
      <c r="B298" s="382"/>
      <c r="C298" s="383"/>
      <c r="D298" s="382"/>
      <c r="E298" s="382"/>
      <c r="F298" s="382"/>
      <c r="G298" s="383"/>
      <c r="H298" s="382"/>
      <c r="I298" s="382"/>
      <c r="J298" s="383"/>
      <c r="K298" s="382"/>
      <c r="L298" s="382"/>
      <c r="M298" s="383"/>
      <c r="N298" s="382"/>
      <c r="O298" s="382"/>
      <c r="P298" s="383"/>
      <c r="Q298" s="382"/>
      <c r="R298" s="382"/>
      <c r="S298" s="383"/>
    </row>
    <row r="299" spans="2:19">
      <c r="B299" s="382"/>
      <c r="C299" s="383"/>
      <c r="D299" s="382"/>
      <c r="E299" s="382"/>
      <c r="F299" s="382"/>
      <c r="G299" s="383"/>
      <c r="H299" s="382"/>
      <c r="I299" s="382"/>
      <c r="J299" s="383"/>
      <c r="K299" s="382"/>
      <c r="L299" s="382"/>
      <c r="M299" s="383"/>
      <c r="N299" s="382"/>
      <c r="O299" s="382"/>
      <c r="P299" s="383"/>
      <c r="Q299" s="382"/>
      <c r="R299" s="382"/>
      <c r="S299" s="383"/>
    </row>
    <row r="300" spans="2:19">
      <c r="B300" s="382"/>
      <c r="C300" s="383"/>
      <c r="D300" s="382"/>
      <c r="E300" s="382"/>
      <c r="F300" s="382"/>
      <c r="G300" s="383"/>
      <c r="H300" s="382"/>
      <c r="I300" s="382"/>
      <c r="J300" s="383"/>
      <c r="K300" s="382"/>
      <c r="L300" s="382"/>
      <c r="M300" s="383"/>
      <c r="N300" s="382"/>
      <c r="O300" s="382"/>
      <c r="P300" s="383"/>
      <c r="Q300" s="382"/>
      <c r="R300" s="382"/>
      <c r="S300" s="383"/>
    </row>
    <row r="301" spans="2:19">
      <c r="B301" s="382"/>
      <c r="C301" s="383"/>
      <c r="D301" s="382"/>
      <c r="E301" s="382"/>
      <c r="F301" s="382"/>
      <c r="G301" s="383"/>
      <c r="H301" s="382"/>
      <c r="I301" s="382"/>
      <c r="J301" s="383"/>
      <c r="K301" s="382"/>
      <c r="L301" s="382"/>
      <c r="M301" s="383"/>
      <c r="N301" s="382"/>
      <c r="O301" s="382"/>
      <c r="P301" s="383"/>
      <c r="Q301" s="382"/>
      <c r="R301" s="382"/>
      <c r="S301" s="383"/>
    </row>
    <row r="302" spans="2:19">
      <c r="B302" s="382"/>
      <c r="C302" s="383"/>
      <c r="D302" s="382"/>
      <c r="E302" s="382"/>
      <c r="F302" s="382"/>
      <c r="G302" s="383"/>
      <c r="H302" s="382"/>
      <c r="I302" s="382"/>
      <c r="J302" s="383"/>
      <c r="K302" s="382"/>
      <c r="L302" s="382"/>
      <c r="M302" s="383"/>
      <c r="N302" s="382"/>
      <c r="O302" s="382"/>
      <c r="P302" s="383"/>
      <c r="Q302" s="382"/>
      <c r="R302" s="382"/>
      <c r="S302" s="383"/>
    </row>
    <row r="303" spans="2:19">
      <c r="B303" s="382"/>
      <c r="C303" s="383"/>
      <c r="D303" s="382"/>
      <c r="E303" s="382"/>
      <c r="F303" s="382"/>
      <c r="G303" s="383"/>
      <c r="H303" s="382"/>
      <c r="I303" s="382"/>
      <c r="J303" s="383"/>
      <c r="K303" s="382"/>
      <c r="L303" s="382"/>
      <c r="M303" s="383"/>
      <c r="N303" s="382"/>
      <c r="O303" s="382"/>
      <c r="P303" s="383"/>
      <c r="Q303" s="382"/>
      <c r="R303" s="382"/>
      <c r="S303" s="383"/>
    </row>
    <row r="304" spans="2:19">
      <c r="B304" s="382"/>
      <c r="C304" s="383"/>
      <c r="D304" s="382"/>
      <c r="E304" s="382"/>
      <c r="F304" s="382"/>
      <c r="G304" s="383"/>
      <c r="H304" s="382"/>
      <c r="I304" s="382"/>
      <c r="J304" s="383"/>
      <c r="K304" s="382"/>
      <c r="L304" s="382"/>
      <c r="M304" s="383"/>
      <c r="N304" s="382"/>
      <c r="O304" s="382"/>
      <c r="P304" s="383"/>
      <c r="Q304" s="382"/>
      <c r="R304" s="382"/>
      <c r="S304" s="383"/>
    </row>
    <row r="305" spans="2:19">
      <c r="B305" s="382"/>
      <c r="C305" s="383"/>
      <c r="D305" s="382"/>
      <c r="E305" s="382"/>
      <c r="F305" s="382"/>
      <c r="G305" s="383"/>
      <c r="H305" s="382"/>
      <c r="I305" s="382"/>
      <c r="J305" s="383"/>
      <c r="K305" s="382"/>
      <c r="L305" s="382"/>
      <c r="M305" s="383"/>
      <c r="N305" s="382"/>
      <c r="O305" s="382"/>
      <c r="P305" s="383"/>
      <c r="Q305" s="382"/>
      <c r="R305" s="382"/>
      <c r="S305" s="383"/>
    </row>
    <row r="306" spans="2:19">
      <c r="B306" s="382"/>
      <c r="C306" s="383"/>
      <c r="D306" s="382"/>
      <c r="E306" s="382"/>
      <c r="F306" s="382"/>
      <c r="G306" s="383"/>
      <c r="H306" s="382"/>
      <c r="I306" s="382"/>
      <c r="J306" s="383"/>
      <c r="K306" s="382"/>
      <c r="L306" s="382"/>
      <c r="M306" s="383"/>
      <c r="N306" s="382"/>
      <c r="O306" s="382"/>
      <c r="P306" s="383"/>
      <c r="Q306" s="382"/>
      <c r="R306" s="382"/>
      <c r="S306" s="383"/>
    </row>
    <row r="307" spans="2:19">
      <c r="B307" s="382"/>
      <c r="C307" s="383"/>
      <c r="D307" s="382"/>
      <c r="E307" s="382"/>
      <c r="F307" s="382"/>
      <c r="G307" s="383"/>
      <c r="H307" s="382"/>
      <c r="I307" s="382"/>
      <c r="J307" s="383"/>
      <c r="K307" s="382"/>
      <c r="L307" s="382"/>
      <c r="M307" s="383"/>
      <c r="N307" s="382"/>
      <c r="O307" s="382"/>
      <c r="P307" s="383"/>
      <c r="Q307" s="382"/>
      <c r="R307" s="382"/>
      <c r="S307" s="383"/>
    </row>
    <row r="308" spans="2:19">
      <c r="B308" s="382"/>
      <c r="C308" s="383"/>
      <c r="D308" s="382"/>
      <c r="E308" s="382"/>
      <c r="F308" s="382"/>
      <c r="G308" s="383"/>
      <c r="H308" s="382"/>
      <c r="I308" s="382"/>
      <c r="J308" s="383"/>
      <c r="K308" s="382"/>
      <c r="L308" s="382"/>
      <c r="M308" s="383"/>
      <c r="N308" s="382"/>
      <c r="O308" s="382"/>
      <c r="P308" s="383"/>
      <c r="Q308" s="382"/>
      <c r="R308" s="382"/>
      <c r="S308" s="383"/>
    </row>
    <row r="309" spans="2:19">
      <c r="B309" s="382"/>
      <c r="C309" s="383"/>
      <c r="D309" s="382"/>
      <c r="E309" s="382"/>
      <c r="F309" s="382"/>
      <c r="G309" s="383"/>
      <c r="H309" s="382"/>
      <c r="I309" s="382"/>
      <c r="J309" s="383"/>
      <c r="K309" s="382"/>
      <c r="L309" s="382"/>
      <c r="M309" s="383"/>
      <c r="N309" s="382"/>
      <c r="O309" s="382"/>
      <c r="P309" s="383"/>
      <c r="Q309" s="382"/>
      <c r="R309" s="382"/>
      <c r="S309" s="383"/>
    </row>
    <row r="310" spans="2:19">
      <c r="B310" s="382"/>
      <c r="C310" s="383"/>
      <c r="D310" s="382"/>
      <c r="E310" s="382"/>
      <c r="F310" s="382"/>
      <c r="G310" s="383"/>
      <c r="H310" s="382"/>
      <c r="I310" s="382"/>
      <c r="J310" s="383"/>
      <c r="K310" s="382"/>
      <c r="L310" s="382"/>
      <c r="M310" s="383"/>
      <c r="N310" s="382"/>
      <c r="O310" s="382"/>
      <c r="P310" s="383"/>
      <c r="Q310" s="382"/>
      <c r="R310" s="382"/>
      <c r="S310" s="383"/>
    </row>
    <row r="311" spans="2:19">
      <c r="B311" s="382"/>
      <c r="C311" s="383"/>
      <c r="D311" s="382"/>
      <c r="E311" s="382"/>
      <c r="F311" s="382"/>
      <c r="G311" s="383"/>
      <c r="H311" s="382"/>
      <c r="I311" s="382"/>
      <c r="J311" s="383"/>
      <c r="K311" s="382"/>
      <c r="L311" s="382"/>
      <c r="M311" s="383"/>
      <c r="N311" s="382"/>
      <c r="O311" s="382"/>
      <c r="P311" s="383"/>
      <c r="Q311" s="382"/>
      <c r="R311" s="382"/>
      <c r="S311" s="383"/>
    </row>
    <row r="312" spans="2:19">
      <c r="B312" s="382"/>
      <c r="C312" s="383"/>
      <c r="D312" s="382"/>
      <c r="E312" s="382"/>
      <c r="F312" s="382"/>
      <c r="G312" s="383"/>
      <c r="H312" s="382"/>
      <c r="I312" s="382"/>
      <c r="J312" s="383"/>
      <c r="K312" s="382"/>
      <c r="L312" s="382"/>
      <c r="M312" s="383"/>
      <c r="N312" s="382"/>
      <c r="O312" s="382"/>
      <c r="P312" s="383"/>
      <c r="Q312" s="382"/>
      <c r="R312" s="382"/>
      <c r="S312" s="383"/>
    </row>
    <row r="313" spans="2:19">
      <c r="B313" s="382"/>
      <c r="C313" s="383"/>
      <c r="D313" s="382"/>
      <c r="E313" s="382"/>
      <c r="F313" s="382"/>
      <c r="G313" s="383"/>
      <c r="H313" s="382"/>
      <c r="I313" s="382"/>
      <c r="J313" s="383"/>
      <c r="K313" s="382"/>
      <c r="L313" s="382"/>
      <c r="M313" s="383"/>
      <c r="N313" s="382"/>
      <c r="O313" s="382"/>
      <c r="P313" s="383"/>
      <c r="Q313" s="382"/>
      <c r="R313" s="382"/>
      <c r="S313" s="383"/>
    </row>
  </sheetData>
  <mergeCells count="33">
    <mergeCell ref="N5:P5"/>
    <mergeCell ref="N55:P55"/>
    <mergeCell ref="K4:M4"/>
    <mergeCell ref="K5:M5"/>
    <mergeCell ref="K55:M55"/>
    <mergeCell ref="H4:J4"/>
    <mergeCell ref="H5:J5"/>
    <mergeCell ref="B2:F2"/>
    <mergeCell ref="Q55:S55"/>
    <mergeCell ref="Q56:S56"/>
    <mergeCell ref="C27:D29"/>
    <mergeCell ref="E3:S3"/>
    <mergeCell ref="E4:G4"/>
    <mergeCell ref="E5:G5"/>
    <mergeCell ref="E25:G25"/>
    <mergeCell ref="E26:G26"/>
    <mergeCell ref="Q4:S4"/>
    <mergeCell ref="Q5:S5"/>
    <mergeCell ref="H56:J56"/>
    <mergeCell ref="E27:G27"/>
    <mergeCell ref="N4:P4"/>
    <mergeCell ref="Q57:S57"/>
    <mergeCell ref="C87:S87"/>
    <mergeCell ref="E55:G55"/>
    <mergeCell ref="E56:G56"/>
    <mergeCell ref="C57:D59"/>
    <mergeCell ref="E57:G57"/>
    <mergeCell ref="N57:P57"/>
    <mergeCell ref="K56:M56"/>
    <mergeCell ref="K57:M57"/>
    <mergeCell ref="H57:J57"/>
    <mergeCell ref="N56:P56"/>
    <mergeCell ref="H55:J55"/>
  </mergeCells>
  <pageMargins left="0.7" right="0.7" top="0.75" bottom="0.75" header="0.3" footer="0.3"/>
  <pageSetup paperSize="17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1. Cover</vt:lpstr>
      <vt:lpstr>2. TOC</vt:lpstr>
      <vt:lpstr>3. Legend</vt:lpstr>
      <vt:lpstr>4.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  <vt:lpstr>'4. OEB_Adjustment_Input_Sheet'!Print_Area</vt:lpstr>
      <vt:lpstr>'5. Rate_Base_&amp;_Cost_of_Capital'!Print_Area</vt:lpstr>
      <vt:lpstr>'7. Rev_Req'!Print_Area</vt:lpstr>
    </vt:vector>
  </TitlesOfParts>
  <Company>Ontario Power Generation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dialin</dc:creator>
  <cp:lastModifiedBy>davellal</cp:lastModifiedBy>
  <cp:lastPrinted>2018-01-13T20:27:39Z</cp:lastPrinted>
  <dcterms:created xsi:type="dcterms:W3CDTF">2007-07-01T14:51:25Z</dcterms:created>
  <dcterms:modified xsi:type="dcterms:W3CDTF">2018-03-23T14:32:00Z</dcterms:modified>
</cp:coreProperties>
</file>