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aveExternalLinkValues="0" codeName="ThisWorkbook" defaultThemeVersion="124226"/>
  <bookViews>
    <workbookView xWindow="12540" yWindow="1380" windowWidth="15420" windowHeight="8280" firstSheet="8" activeTab="9"/>
  </bookViews>
  <sheets>
    <sheet name="Labor--&gt;" sheetId="36" r:id="rId1"/>
    <sheet name="Labor Calculation" sheetId="37" r:id="rId2"/>
    <sheet name="Materials--&gt;" sheetId="32" r:id="rId3"/>
    <sheet name="Materials Calculation" sheetId="33" r:id="rId4"/>
    <sheet name="Calendar Year Conversions" sheetId="31" r:id="rId5"/>
    <sheet name="From Enbridge" sheetId="2" r:id="rId6"/>
    <sheet name="GDP Price Index Data--&gt;" sheetId="1" r:id="rId7"/>
    <sheet name="Canadian GDP Price Index" sheetId="34" r:id="rId8"/>
    <sheet name="Company Data--&gt;" sheetId="35" r:id="rId9"/>
    <sheet name="2000" sheetId="49" r:id="rId10"/>
    <sheet name="2001" sheetId="50" r:id="rId11"/>
    <sheet name="2002" sheetId="51" r:id="rId12"/>
    <sheet name="2003" sheetId="52" r:id="rId13"/>
    <sheet name="2004" sheetId="53" r:id="rId14"/>
    <sheet name="2005" sheetId="54" r:id="rId15"/>
    <sheet name="2006" sheetId="55" r:id="rId16"/>
    <sheet name="2007" sheetId="56" r:id="rId17"/>
    <sheet name="2008" sheetId="57" r:id="rId18"/>
    <sheet name="2009" sheetId="58" r:id="rId19"/>
    <sheet name="2010" sheetId="59" r:id="rId20"/>
    <sheet name="2011" sheetId="60" r:id="rId21"/>
    <sheet name="2012" sheetId="61" r:id="rId22"/>
    <sheet name="2013" sheetId="62" r:id="rId23"/>
    <sheet name="2014" sheetId="63" r:id="rId24"/>
    <sheet name="2015" sheetId="64" r:id="rId25"/>
    <sheet name="2016" sheetId="65" r:id="rId26"/>
  </sheets>
  <definedNames>
    <definedName name="_xlnm.Print_Titles" localSheetId="5">'From Enbridge'!$B:$J,'From Enbridge'!$11:$12</definedName>
  </definedNames>
  <calcPr calcId="145621"/>
</workbook>
</file>

<file path=xl/calcChain.xml><?xml version="1.0" encoding="utf-8"?>
<calcChain xmlns="http://schemas.openxmlformats.org/spreadsheetml/2006/main">
  <c r="G14" i="33" l="1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13" i="33"/>
  <c r="G37" i="2" l="1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20" i="2" l="1"/>
  <c r="E19" i="2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8" i="31"/>
  <c r="G29" i="31"/>
  <c r="G30" i="31"/>
  <c r="G31" i="31"/>
  <c r="G32" i="31"/>
  <c r="G33" i="31"/>
  <c r="G34" i="31"/>
  <c r="G35" i="31"/>
  <c r="G36" i="31"/>
  <c r="G37" i="31"/>
  <c r="F13" i="31"/>
  <c r="E13" i="37" s="1"/>
  <c r="F14" i="31"/>
  <c r="E14" i="37" s="1"/>
  <c r="F15" i="31"/>
  <c r="E15" i="37" s="1"/>
  <c r="F16" i="31"/>
  <c r="E16" i="37" s="1"/>
  <c r="F17" i="31"/>
  <c r="E17" i="37" s="1"/>
  <c r="F21" i="31"/>
  <c r="E21" i="37" s="1"/>
  <c r="F22" i="31"/>
  <c r="E22" i="37" s="1"/>
  <c r="F23" i="31"/>
  <c r="E23" i="37" s="1"/>
  <c r="F24" i="31"/>
  <c r="E24" i="37" s="1"/>
  <c r="F25" i="31"/>
  <c r="E25" i="37" s="1"/>
  <c r="F26" i="31"/>
  <c r="E26" i="37" s="1"/>
  <c r="F27" i="31"/>
  <c r="E27" i="37" s="1"/>
  <c r="F28" i="31"/>
  <c r="E28" i="37" s="1"/>
  <c r="F29" i="31"/>
  <c r="E29" i="37" s="1"/>
  <c r="F30" i="31"/>
  <c r="E30" i="37" s="1"/>
  <c r="F31" i="31"/>
  <c r="E31" i="37" s="1"/>
  <c r="F32" i="31"/>
  <c r="E32" i="37" s="1"/>
  <c r="E13" i="31"/>
  <c r="D13" i="37" s="1"/>
  <c r="E14" i="31"/>
  <c r="D14" i="37" s="1"/>
  <c r="E15" i="31"/>
  <c r="D15" i="37" s="1"/>
  <c r="E16" i="31"/>
  <c r="D16" i="37" s="1"/>
  <c r="E17" i="31"/>
  <c r="D17" i="37" s="1"/>
  <c r="B2" i="37"/>
  <c r="B7" i="37" s="1"/>
  <c r="F14" i="37" l="1"/>
  <c r="F17" i="37"/>
  <c r="F16" i="37"/>
  <c r="F15" i="37"/>
  <c r="F13" i="37"/>
  <c r="E14" i="33" l="1"/>
  <c r="E15" i="33"/>
  <c r="E16" i="33"/>
  <c r="E17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8" i="33"/>
  <c r="D29" i="33"/>
  <c r="D30" i="33"/>
  <c r="D31" i="33"/>
  <c r="D32" i="33"/>
  <c r="D33" i="33"/>
  <c r="D34" i="33"/>
  <c r="D35" i="33"/>
  <c r="D36" i="33"/>
  <c r="D37" i="33"/>
  <c r="D13" i="33"/>
  <c r="B2" i="33"/>
  <c r="B7" i="33" s="1"/>
  <c r="F25" i="33" l="1"/>
  <c r="H25" i="33" s="1"/>
  <c r="F17" i="33"/>
  <c r="H17" i="33" s="1"/>
  <c r="F21" i="33"/>
  <c r="H21" i="33" s="1"/>
  <c r="F29" i="33"/>
  <c r="H29" i="33" s="1"/>
  <c r="F31" i="33"/>
  <c r="H31" i="33" s="1"/>
  <c r="F23" i="33"/>
  <c r="H23" i="33" s="1"/>
  <c r="F15" i="33"/>
  <c r="H15" i="33" s="1"/>
  <c r="F28" i="33"/>
  <c r="H28" i="33" s="1"/>
  <c r="F13" i="33"/>
  <c r="H13" i="33" s="1"/>
  <c r="F30" i="33"/>
  <c r="H30" i="33" s="1"/>
  <c r="F22" i="33"/>
  <c r="H22" i="33" s="1"/>
  <c r="F14" i="33"/>
  <c r="H14" i="33" s="1"/>
  <c r="F26" i="33"/>
  <c r="H26" i="33" s="1"/>
  <c r="F32" i="33"/>
  <c r="H32" i="33" s="1"/>
  <c r="F24" i="33"/>
  <c r="H24" i="33" s="1"/>
  <c r="F16" i="33"/>
  <c r="H16" i="33" s="1"/>
  <c r="I27" i="2" l="1"/>
  <c r="G27" i="31" s="1"/>
  <c r="D27" i="33" s="1"/>
  <c r="F27" i="33" s="1"/>
  <c r="H27" i="33" s="1"/>
  <c r="G20" i="2"/>
  <c r="F20" i="31" s="1"/>
  <c r="G19" i="2"/>
  <c r="B14" i="3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2" i="31"/>
  <c r="F18" i="31" l="1"/>
  <c r="F19" i="31"/>
  <c r="E20" i="37"/>
  <c r="E20" i="33"/>
  <c r="F20" i="33" s="1"/>
  <c r="H20" i="33" s="1"/>
  <c r="E19" i="37" l="1"/>
  <c r="E19" i="33"/>
  <c r="F19" i="33" s="1"/>
  <c r="H19" i="33" s="1"/>
  <c r="E18" i="37"/>
  <c r="E18" i="33"/>
  <c r="F18" i="33" s="1"/>
  <c r="H18" i="33" s="1"/>
  <c r="E23" i="31"/>
  <c r="D23" i="37" s="1"/>
  <c r="F23" i="37" s="1"/>
  <c r="E26" i="31"/>
  <c r="D26" i="37" s="1"/>
  <c r="F26" i="37" s="1"/>
  <c r="E27" i="31"/>
  <c r="D27" i="37" s="1"/>
  <c r="F27" i="37" s="1"/>
  <c r="E28" i="31"/>
  <c r="D28" i="37" s="1"/>
  <c r="F28" i="37" s="1"/>
  <c r="E29" i="31"/>
  <c r="D29" i="37" s="1"/>
  <c r="F29" i="37" s="1"/>
  <c r="E30" i="31"/>
  <c r="D30" i="37" s="1"/>
  <c r="F30" i="37" s="1"/>
  <c r="E31" i="31"/>
  <c r="D31" i="37" s="1"/>
  <c r="F31" i="37" s="1"/>
  <c r="E32" i="31"/>
  <c r="D32" i="37" s="1"/>
  <c r="F32" i="37" s="1"/>
  <c r="E35" i="31"/>
  <c r="D35" i="37" s="1"/>
  <c r="E36" i="31"/>
  <c r="D36" i="37" s="1"/>
  <c r="E37" i="31"/>
  <c r="D37" i="37" s="1"/>
  <c r="E34" i="31" l="1"/>
  <c r="D34" i="37" s="1"/>
  <c r="E33" i="31"/>
  <c r="D33" i="37" s="1"/>
  <c r="F33" i="31"/>
  <c r="E24" i="31"/>
  <c r="D24" i="37" s="1"/>
  <c r="F24" i="37" s="1"/>
  <c r="E21" i="31"/>
  <c r="D21" i="37" s="1"/>
  <c r="F21" i="37" s="1"/>
  <c r="E20" i="31"/>
  <c r="D20" i="37" s="1"/>
  <c r="F20" i="37" s="1"/>
  <c r="E25" i="31"/>
  <c r="D25" i="37" s="1"/>
  <c r="F25" i="37" s="1"/>
  <c r="E22" i="31"/>
  <c r="D22" i="37" s="1"/>
  <c r="F22" i="37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E18" i="31" l="1"/>
  <c r="D18" i="37" s="1"/>
  <c r="F18" i="37" s="1"/>
  <c r="E19" i="31"/>
  <c r="D19" i="37" s="1"/>
  <c r="F19" i="37" s="1"/>
  <c r="E33" i="37"/>
  <c r="F33" i="37" s="1"/>
  <c r="E33" i="33"/>
  <c r="F33" i="33" s="1"/>
  <c r="H33" i="33" s="1"/>
  <c r="F34" i="31" l="1"/>
  <c r="F35" i="31" l="1"/>
  <c r="E34" i="37"/>
  <c r="F34" i="37" s="1"/>
  <c r="E34" i="33"/>
  <c r="F34" i="33" s="1"/>
  <c r="H34" i="33" s="1"/>
  <c r="E35" i="33" l="1"/>
  <c r="F35" i="33" s="1"/>
  <c r="H35" i="33" s="1"/>
  <c r="E35" i="37"/>
  <c r="F35" i="37" s="1"/>
  <c r="F37" i="31"/>
  <c r="F36" i="31"/>
  <c r="E37" i="33" l="1"/>
  <c r="F37" i="33" s="1"/>
  <c r="H37" i="33" s="1"/>
  <c r="E37" i="37"/>
  <c r="F37" i="37" s="1"/>
  <c r="E36" i="33"/>
  <c r="F36" i="33" s="1"/>
  <c r="H36" i="33" s="1"/>
  <c r="E36" i="37"/>
  <c r="F36" i="37" s="1"/>
</calcChain>
</file>

<file path=xl/sharedStrings.xml><?xml version="1.0" encoding="utf-8"?>
<sst xmlns="http://schemas.openxmlformats.org/spreadsheetml/2006/main" count="594" uniqueCount="128">
  <si>
    <t>Materials</t>
  </si>
  <si>
    <t>Company</t>
  </si>
  <si>
    <t>Year</t>
  </si>
  <si>
    <t>Source</t>
  </si>
  <si>
    <t>Description</t>
  </si>
  <si>
    <t xml:space="preserve">Sources </t>
  </si>
  <si>
    <t>From Enbridge</t>
  </si>
  <si>
    <t>Enbridge Gas Distribution</t>
  </si>
  <si>
    <t>Enbridge Rate Filings provided</t>
  </si>
  <si>
    <t>EB-2005-0001, Exhibit A6, Tab 1, Schedule 1, p. 12</t>
  </si>
  <si>
    <t>EB-2006-0034, Exhibit D1, Tab 1, Schedule 1, p. 1</t>
  </si>
  <si>
    <t>EB-2008-0219, Exhibit D, Tab 3, Schedule 1, p. 1</t>
  </si>
  <si>
    <t>EB-2010-0042, Exhibit B, Tab 4, Schedule 2, p. 1</t>
  </si>
  <si>
    <t>EB-2011-0008, Exhibit B, Tab 4, Schedule 2, p. 1</t>
  </si>
  <si>
    <t>EB-2011-0354, Exhibit D1, Tab 3, Schedule 1, p. 11</t>
  </si>
  <si>
    <t>EB-2013-0046, Exhibit B, Tab 4, Schedule 2, p. 1</t>
  </si>
  <si>
    <t>EB-2016-0142, Exhibit B, Tab 4, Schedule 2, p. 1</t>
  </si>
  <si>
    <t>EB-2017-0102, Exhibit B, Tab 4, Schedule 2, p. 1</t>
  </si>
  <si>
    <t>Distribution Full Time Equivalents</t>
  </si>
  <si>
    <t>Total Operations &amp; Maintenance Expense ($ millions)</t>
  </si>
  <si>
    <t>EBRO 485, Exhibit D5, Tab 3, Schedule 2, p. 2</t>
  </si>
  <si>
    <t>EBRO 485, Exhibit D5, Tab 4, Schedule 2, p. 1</t>
  </si>
  <si>
    <t>EBRO 485, Exhibit D5, Tab 9, Schedule 2, p. 1</t>
  </si>
  <si>
    <t>EBRO 487, Exhibit D5, Tab 3, Schedule 2, p. 2</t>
  </si>
  <si>
    <t>EBRO 487, Exhibit D5, Tab 4, Schedule 2, p. 1</t>
  </si>
  <si>
    <t>EBRO 487, Exhibit D5, Tab 9, Schedule 2, p. 1</t>
  </si>
  <si>
    <t>EBRO 490, Exhibit D5, Tab 3, Schedule 2, p. 2</t>
  </si>
  <si>
    <t>EBRO 490, Exhibit D5, Tab 4, Schedule 2, p. 1</t>
  </si>
  <si>
    <t>EBRO 490, Exhibit D5, Tab 10, Schedule 2, p. 1</t>
  </si>
  <si>
    <t>EBRO 492, Exhibit D5, Tab 3, Schedule 2, p. 3</t>
  </si>
  <si>
    <t>EBRO 492, Exhibit D5, Tab 4, Schedule 2, p. 1</t>
  </si>
  <si>
    <t>EBRO 492, Exhibit D5, Tab 10, Schedule 2, p. 1</t>
  </si>
  <si>
    <t>EBRO 495, Exhibit D5, Tab 3, Schedule 2, p. 3</t>
  </si>
  <si>
    <t>EBRO 495, Exhibit D5, Tab 4, Schedule 2, p. 1</t>
  </si>
  <si>
    <t>EBRO 495, Exhibit D5, Tab 10, Schedule 2, p. 1</t>
  </si>
  <si>
    <t>EBRO 497, EBO 179-14, Exhibit D5, Tab 3, Schedule 2, p. 2</t>
  </si>
  <si>
    <t>EBRO 497, EBO 170-14, Exhibit D5, Tab 4, Schedule 2, p. 1</t>
  </si>
  <si>
    <t>EBRO 497, EBO 170-14, Exhibit D5, Tab 9, Schedule 2, p. 1</t>
  </si>
  <si>
    <t>RP-1999-0001, Exhibit D5, Tab 1, Schedule 2, p. 1</t>
  </si>
  <si>
    <t>RP-2002-0133, Exhibit A6, Tab 1, Schedule 1, p. 4</t>
  </si>
  <si>
    <t xml:space="preserve"> 4</t>
  </si>
  <si>
    <t>Org Relation</t>
  </si>
  <si>
    <t>Reg/Temp</t>
  </si>
  <si>
    <t>Full/Part</t>
  </si>
  <si>
    <t>Sum FTE</t>
  </si>
  <si>
    <t>EMP</t>
  </si>
  <si>
    <t>R</t>
  </si>
  <si>
    <t>F</t>
  </si>
  <si>
    <t>P</t>
  </si>
  <si>
    <t>T</t>
  </si>
  <si>
    <t>EB-2015-05-0122, Exhibit B, Tab 4, Schedule 2, p. 1</t>
  </si>
  <si>
    <t>Wages &amp; Salaries: Distribution ($, millions)</t>
  </si>
  <si>
    <t>Converts fiscal year values into calendar year</t>
  </si>
  <si>
    <t>Calendar Year Conversion</t>
  </si>
  <si>
    <t>Enbridge O&amp;M and Labor Data</t>
  </si>
  <si>
    <t>Average of 1997 and 2000 values</t>
  </si>
  <si>
    <t>Average of 2005 and 2007 values</t>
  </si>
  <si>
    <t>Operations &amp; Maintenance Expense ($ millions)</t>
  </si>
  <si>
    <t>Calendar Year Conversions tab</t>
  </si>
  <si>
    <t>GDP Price Index</t>
  </si>
  <si>
    <t>O&amp;M Expense: Distribution ($ Millions)</t>
  </si>
  <si>
    <t>(a)</t>
  </si>
  <si>
    <t>(b)</t>
  </si>
  <si>
    <t>(c) = (a) - (b)</t>
  </si>
  <si>
    <t>(d)</t>
  </si>
  <si>
    <t>(e) = (c) / (e)</t>
  </si>
  <si>
    <t>(accessed: September 08, 2017)</t>
  </si>
  <si>
    <t>Statistics Canada. Table 380-0102 - Gross domestic product indexes, annual (2007=100 unless otherwise noted)</t>
  </si>
  <si>
    <t>Source:</t>
  </si>
  <si>
    <t>Gross domestic product at market prices</t>
  </si>
  <si>
    <t>Implicit price indexes</t>
  </si>
  <si>
    <t>Canada</t>
  </si>
  <si>
    <t>Estimates</t>
  </si>
  <si>
    <t>Index</t>
  </si>
  <si>
    <t>Geography</t>
  </si>
  <si>
    <t>National Gross Domestic Product by Income and by Expenditure Accounts - 1901</t>
  </si>
  <si>
    <t>Survey or program details:</t>
  </si>
  <si>
    <t>Table 380-0102 Gross domestic product indexes, annual (2007=100)</t>
  </si>
  <si>
    <t>From Statistics Canada: http://www5.statcan.gc.ca/access_acces/alternative_alternatif?l=eng&amp;keng=0.707&amp;kfra=0.707&amp;teng=Download%20file%20from%20CANSIM&amp;tfra=Fichier%20extrait%20de%20CANSIM&amp;loc=http://www5.statcan.gc.ca/cansim/results/cansim-3800102-eng-7225039757192702725.csv</t>
  </si>
  <si>
    <t>Materials Stock ($ Millions)</t>
  </si>
  <si>
    <t>Calculates Materials stock and cost for Enbridge for each year</t>
  </si>
  <si>
    <t>Distirbution FTEs</t>
  </si>
  <si>
    <t>Distribution Wages and Salaries</t>
  </si>
  <si>
    <t>(c) = (b)/(a)</t>
  </si>
  <si>
    <t>Labor Price</t>
  </si>
  <si>
    <t>Calculates Labor Price for Enbridge for each year</t>
  </si>
  <si>
    <t>EMP&amp;CWR Headcnt @ Prompted Dt</t>
  </si>
  <si>
    <t>Sum Annual Rt</t>
  </si>
  <si>
    <t>Cost of Materials ($ Millions)</t>
  </si>
  <si>
    <t>Wages and Salaries: Distribution (DWGSAL) ($ Millions)</t>
  </si>
  <si>
    <t>EB-2009-0055, Exhibit B, Tab 4, Schedule 2, p. 1</t>
  </si>
  <si>
    <t>RP-2003-0203, Exhibit D3, Tab 4, Schedule 1, p. 2</t>
  </si>
  <si>
    <t>EB-2012-0459, Exhibit D1, Tab 3, Schedule 1, p. 27</t>
  </si>
  <si>
    <t>Summarizes Enbridge's labor and materials data</t>
  </si>
  <si>
    <t>2000 tab, provided by Enbridge</t>
  </si>
  <si>
    <t>2001 tab, provided by Enbridge</t>
  </si>
  <si>
    <t>2002 tab, provided by Enbridge</t>
  </si>
  <si>
    <t>2003 tab, provided by Enbridge</t>
  </si>
  <si>
    <t>2004 tab, provided by Enbridge</t>
  </si>
  <si>
    <t>2005 tab, provided by Enbridge</t>
  </si>
  <si>
    <t>2006 tab, provided by Enbridge</t>
  </si>
  <si>
    <t>2007 tab, provided by Enbridge</t>
  </si>
  <si>
    <t>2008 tab, provided by Enbridge</t>
  </si>
  <si>
    <t>2009 tab, provided by Enbridge</t>
  </si>
  <si>
    <t>2010 tab, provided by Enbridge</t>
  </si>
  <si>
    <t>2011 tab, provided by Enbridge</t>
  </si>
  <si>
    <t>2012 tab, provided by Enbridge</t>
  </si>
  <si>
    <t>2013 tab, provided by Enbridge</t>
  </si>
  <si>
    <t>2014 tab, provided by Enbridge</t>
  </si>
  <si>
    <t>2015 tab, provided by Enbridge</t>
  </si>
  <si>
    <t>2016 tab, provided by Enbridge</t>
  </si>
  <si>
    <t>Year 2000</t>
  </si>
  <si>
    <t>Year 2001</t>
  </si>
  <si>
    <t>Year 2002</t>
  </si>
  <si>
    <t>Year 2003</t>
  </si>
  <si>
    <t>Year 2004</t>
  </si>
  <si>
    <t>Year 2005</t>
  </si>
  <si>
    <t>Year 2006</t>
  </si>
  <si>
    <t>Year 2007</t>
  </si>
  <si>
    <t>Year 2008</t>
  </si>
  <si>
    <t>Year 2009</t>
  </si>
  <si>
    <t>Year 2010</t>
  </si>
  <si>
    <t>Year 2011</t>
  </si>
  <si>
    <t>Year 2012</t>
  </si>
  <si>
    <t>Year 2013</t>
  </si>
  <si>
    <t>Year 2014</t>
  </si>
  <si>
    <t>Year 2015</t>
  </si>
  <si>
    <t>Year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</si>
</sst>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&quot;[&quot;0&quot;]&quot;"/>
    <numFmt numFmtId="165" formatCode="0.000000"/>
    <numFmt numFmtId="166" formatCode="0.0000"/>
    <numFmt numFmtId="167" formatCode="0.0"/>
    <numFmt numFmtId="168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 Unicode MS"/>
      <family val="2"/>
    </font>
    <font>
      <b/>
      <sz val="16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u/>
      <sz val="10"/>
      <name val="Arial Unicode MS"/>
      <family val="2"/>
    </font>
  </fonts>
  <fills count="14">
    <fill>
      <patternFill patternType="none"/>
    </fill>
    <fill>
      <patternFill patternType="gray125"/>
    </fill>
    <fill>
      <patternFill patternType="solid">
        <fgColor rgb="FF10B4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9A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0" fontId="3" fillId="0" borderId="0"/>
    <xf numFmtId="0" fontId="1" fillId="0" borderId="0"/>
    <xf numFmtId="0" fontId="9" fillId="0" borderId="0"/>
    <xf numFmtId="0" fontId="10" fillId="0" borderId="0"/>
    <xf numFmtId="43" fontId="13" fillId="0" borderId="0" applyFont="0" applyFill="0" applyBorder="0" applyAlignment="0" applyProtection="0"/>
    <xf numFmtId="3" fontId="13" fillId="10" borderId="0" applyFont="0" applyFill="0" applyBorder="0" applyAlignment="0" applyProtection="0"/>
    <xf numFmtId="5" fontId="13" fillId="10" borderId="0" applyFont="0" applyFill="0" applyBorder="0" applyAlignment="0" applyProtection="0"/>
    <xf numFmtId="0" fontId="13" fillId="10" borderId="0" applyFont="0" applyFill="0" applyBorder="0" applyAlignment="0" applyProtection="0"/>
    <xf numFmtId="2" fontId="13" fillId="10" borderId="0" applyFont="0" applyFill="0" applyBorder="0" applyAlignment="0" applyProtection="0"/>
    <xf numFmtId="0" fontId="13" fillId="0" borderId="0" applyNumberFormat="0" applyFill="0" applyBorder="0" applyProtection="0">
      <alignment wrapText="1"/>
    </xf>
    <xf numFmtId="0" fontId="13" fillId="0" borderId="0" applyNumberFormat="0" applyFill="0" applyBorder="0" applyProtection="0">
      <alignment horizontal="justify" vertical="top" wrapText="1"/>
    </xf>
    <xf numFmtId="0" fontId="14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5" fillId="1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Protection="0">
      <alignment horizontal="center"/>
    </xf>
    <xf numFmtId="0" fontId="21" fillId="12" borderId="0" applyNumberFormat="0" applyBorder="0" applyAlignment="0" applyProtection="0"/>
    <xf numFmtId="0" fontId="13" fillId="0" borderId="0" applyNumberFormat="0" applyFont="0" applyFill="0" applyBorder="0" applyProtection="0">
      <alignment horizontal="right"/>
    </xf>
    <xf numFmtId="0" fontId="13" fillId="0" borderId="0" applyNumberFormat="0" applyFont="0" applyFill="0" applyBorder="0" applyProtection="0">
      <alignment horizontal="left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3" fillId="13" borderId="0" applyNumberFormat="0" applyFont="0" applyBorder="0" applyAlignment="0" applyProtection="0"/>
    <xf numFmtId="166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9" applyNumberFormat="0" applyFont="0" applyFill="0" applyAlignment="0" applyProtection="0"/>
    <xf numFmtId="0" fontId="24" fillId="0" borderId="0"/>
  </cellStyleXfs>
  <cellXfs count="55">
    <xf numFmtId="0" fontId="0" fillId="0" borderId="0" xfId="0"/>
    <xf numFmtId="0" fontId="4" fillId="2" borderId="0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6" fillId="0" borderId="0" xfId="0" applyFont="1"/>
    <xf numFmtId="0" fontId="7" fillId="2" borderId="4" xfId="0" applyNumberFormat="1" applyFont="1" applyFill="1" applyBorder="1" applyAlignment="1">
      <alignment horizontal="left"/>
    </xf>
    <xf numFmtId="0" fontId="7" fillId="2" borderId="5" xfId="0" applyNumberFormat="1" applyFont="1" applyFill="1" applyBorder="1" applyAlignment="1">
      <alignment horizontal="left"/>
    </xf>
    <xf numFmtId="0" fontId="0" fillId="0" borderId="6" xfId="0" applyBorder="1"/>
    <xf numFmtId="0" fontId="8" fillId="4" borderId="0" xfId="0" applyNumberFormat="1" applyFont="1" applyFill="1" applyBorder="1" applyAlignment="1">
      <alignment horizontal="left"/>
    </xf>
    <xf numFmtId="0" fontId="2" fillId="3" borderId="2" xfId="0" applyFont="1" applyFill="1" applyBorder="1"/>
    <xf numFmtId="0" fontId="2" fillId="3" borderId="5" xfId="0" applyFont="1" applyFill="1" applyBorder="1"/>
    <xf numFmtId="0" fontId="0" fillId="0" borderId="5" xfId="0" applyBorder="1"/>
    <xf numFmtId="164" fontId="0" fillId="0" borderId="0" xfId="0" applyNumberFormat="1"/>
    <xf numFmtId="0" fontId="2" fillId="5" borderId="0" xfId="2" applyNumberFormat="1" applyFont="1" applyFill="1" applyBorder="1" applyAlignment="1">
      <alignment horizontal="center" vertical="center"/>
    </xf>
    <xf numFmtId="164" fontId="2" fillId="5" borderId="0" xfId="2" applyNumberFormat="1" applyFont="1" applyFill="1" applyBorder="1" applyAlignment="1">
      <alignment horizontal="center" vertical="center"/>
    </xf>
    <xf numFmtId="37" fontId="7" fillId="6" borderId="0" xfId="3" applyNumberFormat="1" applyFont="1" applyFill="1" applyBorder="1" applyAlignment="1">
      <alignment horizontal="center" vertical="center"/>
    </xf>
    <xf numFmtId="0" fontId="2" fillId="5" borderId="0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1" fontId="7" fillId="6" borderId="0" xfId="0" applyNumberFormat="1" applyFont="1" applyFill="1" applyBorder="1" applyAlignment="1">
      <alignment horizontal="center" vertical="center"/>
    </xf>
    <xf numFmtId="0" fontId="11" fillId="8" borderId="0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left"/>
    </xf>
    <xf numFmtId="0" fontId="7" fillId="2" borderId="8" xfId="0" applyNumberFormat="1" applyFont="1" applyFill="1" applyBorder="1" applyAlignment="1">
      <alignment horizontal="left"/>
    </xf>
    <xf numFmtId="0" fontId="0" fillId="0" borderId="4" xfId="0" applyBorder="1"/>
    <xf numFmtId="0" fontId="0" fillId="0" borderId="8" xfId="0" applyBorder="1"/>
    <xf numFmtId="0" fontId="12" fillId="4" borderId="0" xfId="0" applyNumberFormat="1" applyFont="1" applyFill="1" applyBorder="1" applyAlignment="1">
      <alignment horizontal="left"/>
    </xf>
    <xf numFmtId="0" fontId="0" fillId="3" borderId="2" xfId="0" applyFill="1" applyBorder="1"/>
    <xf numFmtId="0" fontId="0" fillId="3" borderId="5" xfId="0" applyFill="1" applyBorder="1"/>
    <xf numFmtId="37" fontId="1" fillId="9" borderId="0" xfId="3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left"/>
    </xf>
    <xf numFmtId="2" fontId="7" fillId="6" borderId="0" xfId="0" applyNumberFormat="1" applyFont="1" applyFill="1" applyBorder="1" applyAlignment="1">
      <alignment horizontal="center" vertical="center"/>
    </xf>
    <xf numFmtId="2" fontId="0" fillId="9" borderId="0" xfId="0" applyNumberFormat="1" applyFont="1" applyFill="1" applyBorder="1" applyAlignment="1">
      <alignment horizontal="center" vertical="center"/>
    </xf>
    <xf numFmtId="3" fontId="0" fillId="9" borderId="0" xfId="0" applyNumberFormat="1" applyFont="1" applyFill="1" applyBorder="1" applyAlignment="1">
      <alignment horizontal="center" vertical="center"/>
    </xf>
    <xf numFmtId="49" fontId="25" fillId="7" borderId="7" xfId="34" applyNumberFormat="1" applyFont="1" applyFill="1" applyBorder="1"/>
    <xf numFmtId="43" fontId="24" fillId="0" borderId="0" xfId="34" applyNumberFormat="1"/>
    <xf numFmtId="0" fontId="24" fillId="0" borderId="0" xfId="34"/>
    <xf numFmtId="49" fontId="24" fillId="0" borderId="0" xfId="34" applyNumberFormat="1"/>
    <xf numFmtId="165" fontId="24" fillId="0" borderId="0" xfId="34" applyNumberFormat="1"/>
    <xf numFmtId="168" fontId="24" fillId="0" borderId="0" xfId="34" applyNumberFormat="1"/>
    <xf numFmtId="9" fontId="0" fillId="0" borderId="0" xfId="0" applyNumberFormat="1"/>
    <xf numFmtId="10" fontId="0" fillId="0" borderId="0" xfId="0" applyNumberFormat="1"/>
    <xf numFmtId="168" fontId="7" fillId="6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49" fontId="25" fillId="7" borderId="7" xfId="34" applyNumberFormat="1" applyFont="1" applyFill="1" applyBorder="1" applyAlignment="1">
      <alignment wrapText="1"/>
    </xf>
    <xf numFmtId="0" fontId="24" fillId="0" borderId="0" xfId="34" applyAlignment="1">
      <alignment wrapText="1"/>
    </xf>
    <xf numFmtId="0" fontId="24" fillId="0" borderId="0" xfId="34" applyAlignment="1">
      <alignment vertical="center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6" fillId="0" borderId="0" xfId="34" applyFont="1" applyAlignment="1">
      <alignment horizontal="center" vertical="center"/>
    </xf>
    <xf numFmtId="0" fontId="26" fillId="0" borderId="0" xfId="34" applyFont="1" applyAlignment="1">
      <alignment horizontal="center"/>
    </xf>
  </cellXfs>
  <cellStyles count="35">
    <cellStyle name="Comma 2" xfId="5"/>
    <cellStyle name="Comma0" xfId="6"/>
    <cellStyle name="Currency0" xfId="7"/>
    <cellStyle name="Date" xfId="8"/>
    <cellStyle name="Fixed" xfId="9"/>
    <cellStyle name="HeadlineStyle" xfId="10"/>
    <cellStyle name="HeadlineStyleJustified" xfId="11"/>
    <cellStyle name="Normal" xfId="0" builtinId="0"/>
    <cellStyle name="Normal 10" xfId="3"/>
    <cellStyle name="Normal 103" xfId="2"/>
    <cellStyle name="Normal 16 4" xfId="12"/>
    <cellStyle name="Normal 2" xfId="4"/>
    <cellStyle name="Normal 2 2" xfId="13"/>
    <cellStyle name="Normal 3" xfId="1"/>
    <cellStyle name="Normal 4" xfId="14"/>
    <cellStyle name="Normal 5" xfId="15"/>
    <cellStyle name="Normal 6" xfId="34"/>
    <cellStyle name="Percent 2" xfId="16"/>
    <cellStyle name="Style 21" xfId="17"/>
    <cellStyle name="Style 22" xfId="18"/>
    <cellStyle name="Style 23" xfId="19"/>
    <cellStyle name="Style 24" xfId="20"/>
    <cellStyle name="Style 25" xfId="21"/>
    <cellStyle name="Style 26" xfId="22"/>
    <cellStyle name="Style 27" xfId="23"/>
    <cellStyle name="Style 28" xfId="24"/>
    <cellStyle name="Style 29" xfId="25"/>
    <cellStyle name="Style 30" xfId="26"/>
    <cellStyle name="Style 31" xfId="27"/>
    <cellStyle name="Style 32" xfId="28"/>
    <cellStyle name="Style 33" xfId="29"/>
    <cellStyle name="Style 34" xfId="30"/>
    <cellStyle name="Style 35" xfId="31"/>
    <cellStyle name="Style 36" xfId="32"/>
    <cellStyle name="Style 3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"/>
  <sheetViews>
    <sheetView workbookViewId="0">
      <selection activeCell="C91" sqref="C91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0"/>
  <sheetViews>
    <sheetView tabSelected="1" workbookViewId="0">
      <selection activeCell="E12" sqref="E1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s="48" customFormat="1" ht="20.100000000000001" customHeight="1" thickBot="1" x14ac:dyDescent="0.3">
      <c r="A1" s="53" t="s">
        <v>111</v>
      </c>
      <c r="B1" s="53"/>
      <c r="C1" s="53"/>
      <c r="D1" s="53"/>
      <c r="E1" s="53"/>
    </row>
    <row r="2" spans="1:5" ht="52.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1700.3</v>
      </c>
      <c r="E4" s="39">
        <v>76830946.777999997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33.26</v>
      </c>
      <c r="E5" s="39">
        <v>828526.17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35.880000000000003</v>
      </c>
      <c r="E6" s="39">
        <v>935228.11600000004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38.79</v>
      </c>
      <c r="E7" s="39">
        <v>1109483.128</v>
      </c>
    </row>
    <row r="10" spans="1:5" ht="20.100000000000001" customHeight="1" x14ac:dyDescent="0.3"/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7"/>
  <sheetViews>
    <sheetView workbookViewId="0">
      <selection sqref="A1:E1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112</v>
      </c>
      <c r="B1" s="53"/>
      <c r="C1" s="53"/>
      <c r="D1" s="53"/>
      <c r="E1" s="53"/>
    </row>
    <row r="2" spans="1:5" ht="51.7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1621.41</v>
      </c>
      <c r="E4" s="39">
        <v>75461161.642000005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30.41</v>
      </c>
      <c r="E5" s="39">
        <v>743495.51800000004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47.02</v>
      </c>
      <c r="E6" s="39">
        <v>1629813.9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14.49</v>
      </c>
      <c r="E7" s="39">
        <v>400650.12</v>
      </c>
    </row>
  </sheetData>
  <mergeCells count="1">
    <mergeCell ref="A1:E1"/>
  </mergeCells>
  <pageMargins left="0.75" right="0.75" top="1.5" bottom="1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7"/>
  <sheetViews>
    <sheetView workbookViewId="0">
      <selection sqref="A1:E1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113</v>
      </c>
      <c r="B1" s="53"/>
      <c r="C1" s="53"/>
      <c r="D1" s="53"/>
      <c r="E1" s="53"/>
    </row>
    <row r="2" spans="1:5" ht="52.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1620.8</v>
      </c>
      <c r="E4" s="39">
        <v>78360198.997999996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30.23</v>
      </c>
      <c r="E5" s="39">
        <v>744433.73199999996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61.84</v>
      </c>
      <c r="E6" s="39">
        <v>2282277.5099999998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45.55</v>
      </c>
      <c r="E7" s="39">
        <v>1515274.6440000001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E7"/>
  <sheetViews>
    <sheetView workbookViewId="0">
      <selection sqref="A1:E1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114</v>
      </c>
      <c r="B1" s="53"/>
      <c r="C1" s="53"/>
      <c r="D1" s="53"/>
      <c r="E1" s="53"/>
    </row>
    <row r="2" spans="1:5" ht="54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1714.64</v>
      </c>
      <c r="E4" s="39">
        <v>88954978.047000006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29.58</v>
      </c>
      <c r="E5" s="39">
        <v>795496.83299999998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92.86</v>
      </c>
      <c r="E6" s="39">
        <v>4048282.162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31.36</v>
      </c>
      <c r="E7" s="39">
        <v>1090107.28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7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115</v>
      </c>
      <c r="B1" s="53"/>
      <c r="C1" s="53"/>
      <c r="D1" s="53"/>
      <c r="E1" s="53"/>
    </row>
    <row r="2" spans="1:5" ht="54.7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1739.89</v>
      </c>
      <c r="E4" s="39">
        <v>97064599.047000006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25.42</v>
      </c>
      <c r="E5" s="39">
        <v>706766.52800000005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95.61</v>
      </c>
      <c r="E6" s="39">
        <v>4135593.0350000001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27.84</v>
      </c>
      <c r="E7" s="39">
        <v>1043936.499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E92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116</v>
      </c>
      <c r="B1" s="53"/>
      <c r="C1" s="53"/>
      <c r="D1" s="53"/>
      <c r="E1" s="53"/>
    </row>
    <row r="2" spans="1:5" ht="55.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1812.21</v>
      </c>
      <c r="E4" s="39">
        <v>107783658.40899999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23.69</v>
      </c>
      <c r="E5" s="39">
        <v>742040.179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141.19999999999999</v>
      </c>
      <c r="E6" s="39">
        <v>6116959.1869999999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17.62</v>
      </c>
      <c r="E7" s="39">
        <v>720893.55599999998</v>
      </c>
    </row>
    <row r="92" spans="3:3" x14ac:dyDescent="0.3">
      <c r="C92" s="47"/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7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117</v>
      </c>
      <c r="B1" s="53"/>
      <c r="C1" s="53"/>
      <c r="D1" s="53"/>
      <c r="E1" s="53"/>
    </row>
    <row r="2" spans="1:5" ht="51.7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1809.3</v>
      </c>
      <c r="E4" s="39">
        <v>115971155.008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24.87</v>
      </c>
      <c r="E5" s="39">
        <v>835896.35199999996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69.53</v>
      </c>
      <c r="E6" s="39">
        <v>3342681.4389999998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20.149999999999999</v>
      </c>
      <c r="E7" s="39">
        <v>885003.08700000006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7"/>
  <sheetViews>
    <sheetView workbookViewId="0">
      <selection activeCell="E40" sqref="E40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4" t="s">
        <v>118</v>
      </c>
      <c r="B1" s="54"/>
      <c r="C1" s="54"/>
      <c r="D1" s="54"/>
      <c r="E1" s="54"/>
    </row>
    <row r="2" spans="1:5" ht="54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1880.9</v>
      </c>
      <c r="E4" s="39">
        <v>122892627.912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21.47</v>
      </c>
      <c r="E5" s="39">
        <v>727535.12100000004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75.13</v>
      </c>
      <c r="E6" s="39">
        <v>3767824.9580000001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15.13</v>
      </c>
      <c r="E7" s="39">
        <v>742328.29399999999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E7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119</v>
      </c>
      <c r="B1" s="53"/>
      <c r="C1" s="53"/>
      <c r="D1" s="53"/>
      <c r="E1" s="53"/>
    </row>
    <row r="2" spans="1:5" ht="53.2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1858.96</v>
      </c>
      <c r="E4" s="39">
        <v>124382860.252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17.940000000000001</v>
      </c>
      <c r="E5" s="39">
        <v>605975.12699999998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48.25</v>
      </c>
      <c r="E6" s="39">
        <v>2451880.2769999998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14.99</v>
      </c>
      <c r="E7" s="39">
        <v>931365.89399999997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E7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120</v>
      </c>
      <c r="B1" s="53"/>
      <c r="C1" s="53"/>
      <c r="D1" s="53"/>
      <c r="E1" s="53"/>
    </row>
    <row r="2" spans="1:5" ht="52.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1801.05</v>
      </c>
      <c r="E4" s="39">
        <v>126763949.642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17.09</v>
      </c>
      <c r="E5" s="39">
        <v>631122.08700000006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53.84</v>
      </c>
      <c r="E6" s="39">
        <v>2698635.94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15.3</v>
      </c>
      <c r="E7" s="39">
        <v>1004501.395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F37"/>
  <sheetViews>
    <sheetView showGridLines="0" zoomScale="75" zoomScaleNormal="75" workbookViewId="0">
      <selection activeCell="H15" sqref="H15"/>
    </sheetView>
  </sheetViews>
  <sheetFormatPr defaultRowHeight="15" x14ac:dyDescent="0.25"/>
  <cols>
    <col min="2" max="2" width="6.5703125" customWidth="1"/>
    <col min="3" max="3" width="23.7109375" customWidth="1"/>
    <col min="4" max="4" width="20.28515625" customWidth="1"/>
    <col min="5" max="5" width="20.85546875" customWidth="1"/>
    <col min="6" max="6" width="16.28515625" customWidth="1"/>
  </cols>
  <sheetData>
    <row r="2" spans="2:6" ht="21" x14ac:dyDescent="0.35">
      <c r="B2" s="19" t="str">
        <f ca="1">MID(CELL("filename",A6),FIND("]",CELL("filename",A6))+1,256)</f>
        <v>Labor Calculation</v>
      </c>
      <c r="C2" s="19"/>
      <c r="D2" s="19"/>
      <c r="E2" s="19"/>
      <c r="F2" s="19"/>
    </row>
    <row r="4" spans="2:6" x14ac:dyDescent="0.25">
      <c r="B4" s="20" t="s">
        <v>4</v>
      </c>
      <c r="C4" s="6"/>
      <c r="D4" s="21"/>
    </row>
    <row r="5" spans="2:6" x14ac:dyDescent="0.25">
      <c r="B5" s="22" t="s">
        <v>85</v>
      </c>
      <c r="C5" s="11"/>
      <c r="D5" s="23"/>
    </row>
    <row r="7" spans="2:6" ht="15.75" x14ac:dyDescent="0.25">
      <c r="B7" s="8" t="str">
        <f ca="1">B2</f>
        <v>Labor Calculation</v>
      </c>
      <c r="C7" s="24"/>
      <c r="D7" s="24"/>
      <c r="E7" s="24"/>
      <c r="F7" s="24"/>
    </row>
    <row r="8" spans="2:6" x14ac:dyDescent="0.25">
      <c r="B8" s="9"/>
      <c r="C8" s="25"/>
      <c r="D8" s="4"/>
      <c r="E8" s="4"/>
      <c r="F8" s="4"/>
    </row>
    <row r="9" spans="2:6" x14ac:dyDescent="0.25">
      <c r="B9" s="10" t="s">
        <v>5</v>
      </c>
      <c r="C9" s="26"/>
      <c r="D9" s="26" t="s">
        <v>58</v>
      </c>
      <c r="E9" s="26"/>
      <c r="F9" s="26"/>
    </row>
    <row r="11" spans="2:6" ht="30" x14ac:dyDescent="0.25">
      <c r="B11" s="28" t="s">
        <v>2</v>
      </c>
      <c r="C11" s="28" t="s">
        <v>1</v>
      </c>
      <c r="D11" s="28" t="s">
        <v>81</v>
      </c>
      <c r="E11" s="28" t="s">
        <v>82</v>
      </c>
      <c r="F11" s="28" t="s">
        <v>84</v>
      </c>
    </row>
    <row r="12" spans="2:6" x14ac:dyDescent="0.25">
      <c r="B12" s="28"/>
      <c r="C12" s="28"/>
      <c r="D12" s="28" t="s">
        <v>61</v>
      </c>
      <c r="E12" s="28" t="s">
        <v>62</v>
      </c>
      <c r="F12" s="28" t="s">
        <v>83</v>
      </c>
    </row>
    <row r="13" spans="2:6" x14ac:dyDescent="0.25">
      <c r="B13" s="30">
        <v>1992</v>
      </c>
      <c r="C13" s="30" t="s">
        <v>7</v>
      </c>
      <c r="D13" s="18">
        <f>INDEX('Calendar Year Conversions'!E$13:E$37,MATCH('Labor Calculation'!$B13,'Calendar Year Conversions'!$D$13:$D$37,0))</f>
        <v>1303.75</v>
      </c>
      <c r="E13" s="18">
        <f>INDEX('Calendar Year Conversions'!F$13:F$37,MATCH('Labor Calculation'!$B13,'Calendar Year Conversions'!$D$13:$D$37,0))</f>
        <v>36.049999999999997</v>
      </c>
      <c r="F13" s="33">
        <f>((E13*1000000)/D13)</f>
        <v>27651.006711409394</v>
      </c>
    </row>
    <row r="14" spans="2:6" x14ac:dyDescent="0.25">
      <c r="B14" s="30">
        <v>1993</v>
      </c>
      <c r="C14" s="30" t="s">
        <v>7</v>
      </c>
      <c r="D14" s="18">
        <f>INDEX('Calendar Year Conversions'!E$13:E$37,MATCH('Labor Calculation'!$B14,'Calendar Year Conversions'!$D$13:$D$37,0))</f>
        <v>1317</v>
      </c>
      <c r="E14" s="18">
        <f>INDEX('Calendar Year Conversions'!F$13:F$37,MATCH('Labor Calculation'!$B14,'Calendar Year Conversions'!$D$13:$D$37,0))</f>
        <v>37.125</v>
      </c>
      <c r="F14" s="33">
        <f t="shared" ref="F14:F37" si="0">((E14*1000000)/D14)</f>
        <v>28189.066059225512</v>
      </c>
    </row>
    <row r="15" spans="2:6" x14ac:dyDescent="0.25">
      <c r="B15" s="30">
        <v>1994</v>
      </c>
      <c r="C15" s="30" t="s">
        <v>7</v>
      </c>
      <c r="D15" s="18">
        <f>INDEX('Calendar Year Conversions'!E$13:E$37,MATCH('Labor Calculation'!$B15,'Calendar Year Conversions'!$D$13:$D$37,0))</f>
        <v>1334.25</v>
      </c>
      <c r="E15" s="18">
        <f>INDEX('Calendar Year Conversions'!F$13:F$37,MATCH('Labor Calculation'!$B15,'Calendar Year Conversions'!$D$13:$D$37,0))</f>
        <v>39.15</v>
      </c>
      <c r="F15" s="33">
        <f t="shared" si="0"/>
        <v>29342.327150084318</v>
      </c>
    </row>
    <row r="16" spans="2:6" x14ac:dyDescent="0.25">
      <c r="B16" s="30">
        <v>1995</v>
      </c>
      <c r="C16" s="30" t="s">
        <v>7</v>
      </c>
      <c r="D16" s="18">
        <f>INDEX('Calendar Year Conversions'!E$13:E$37,MATCH('Labor Calculation'!$B16,'Calendar Year Conversions'!$D$13:$D$37,0))</f>
        <v>1348.5</v>
      </c>
      <c r="E16" s="18">
        <f>INDEX('Calendar Year Conversions'!F$13:F$37,MATCH('Labor Calculation'!$B16,'Calendar Year Conversions'!$D$13:$D$37,0))</f>
        <v>39.300000000000004</v>
      </c>
      <c r="F16" s="33">
        <f t="shared" si="0"/>
        <v>29143.492769744167</v>
      </c>
    </row>
    <row r="17" spans="2:6" x14ac:dyDescent="0.25">
      <c r="B17" s="30">
        <v>1996</v>
      </c>
      <c r="C17" s="30" t="s">
        <v>7</v>
      </c>
      <c r="D17" s="18">
        <f>INDEX('Calendar Year Conversions'!E$13:E$37,MATCH('Labor Calculation'!$B17,'Calendar Year Conversions'!$D$13:$D$37,0))</f>
        <v>1421.25</v>
      </c>
      <c r="E17" s="18">
        <f>INDEX('Calendar Year Conversions'!F$13:F$37,MATCH('Labor Calculation'!$B17,'Calendar Year Conversions'!$D$13:$D$37,0))</f>
        <v>38.699999999999996</v>
      </c>
      <c r="F17" s="33">
        <f t="shared" si="0"/>
        <v>27229.55145118733</v>
      </c>
    </row>
    <row r="18" spans="2:6" x14ac:dyDescent="0.25">
      <c r="B18" s="30">
        <v>1997</v>
      </c>
      <c r="C18" s="30" t="s">
        <v>7</v>
      </c>
      <c r="D18" s="18">
        <f>INDEX('Calendar Year Conversions'!E$13:E$37,MATCH('Labor Calculation'!$B18,'Calendar Year Conversions'!$D$13:$D$37,0))</f>
        <v>1588.0374999999999</v>
      </c>
      <c r="E18" s="18">
        <f>INDEX('Calendar Year Conversions'!F$13:F$37,MATCH('Labor Calculation'!$B18,'Calendar Year Conversions'!$D$13:$D$37,0))</f>
        <v>44.253868347250005</v>
      </c>
      <c r="F18" s="33">
        <f t="shared" si="0"/>
        <v>27867.017212912171</v>
      </c>
    </row>
    <row r="19" spans="2:6" x14ac:dyDescent="0.25">
      <c r="B19" s="30">
        <v>1998</v>
      </c>
      <c r="C19" s="30" t="s">
        <v>7</v>
      </c>
      <c r="D19" s="18">
        <f>INDEX('Calendar Year Conversions'!E$13:E$37,MATCH('Labor Calculation'!$B19,'Calendar Year Conversions'!$D$13:$D$37,0))</f>
        <v>1636.15</v>
      </c>
      <c r="E19" s="18">
        <f>INDEX('Calendar Year Conversions'!F$13:F$37,MATCH('Labor Calculation'!$B19,'Calendar Year Conversions'!$D$13:$D$37,0))</f>
        <v>58.215473388999996</v>
      </c>
      <c r="F19" s="33">
        <f t="shared" si="0"/>
        <v>35580.767893530545</v>
      </c>
    </row>
    <row r="20" spans="2:6" x14ac:dyDescent="0.25">
      <c r="B20" s="30">
        <v>1999</v>
      </c>
      <c r="C20" s="30" t="s">
        <v>7</v>
      </c>
      <c r="D20" s="18">
        <f>INDEX('Calendar Year Conversions'!E$13:E$37,MATCH('Labor Calculation'!$B20,'Calendar Year Conversions'!$D$13:$D$37,0))</f>
        <v>1652.1875000000002</v>
      </c>
      <c r="E20" s="18">
        <f>INDEX('Calendar Year Conversions'!F$13:F$37,MATCH('Labor Calculation'!$B20,'Calendar Year Conversions'!$D$13:$D$37,0))</f>
        <v>62.869341736249993</v>
      </c>
      <c r="F20" s="33">
        <f t="shared" si="0"/>
        <v>38052.183384906362</v>
      </c>
    </row>
    <row r="21" spans="2:6" x14ac:dyDescent="0.25">
      <c r="B21" s="30">
        <v>2000</v>
      </c>
      <c r="C21" s="30" t="s">
        <v>7</v>
      </c>
      <c r="D21" s="18">
        <f>INDEX('Calendar Year Conversions'!E$13:E$37,MATCH('Labor Calculation'!$B21,'Calendar Year Conversions'!$D$13:$D$37,0))</f>
        <v>1680.5774999999999</v>
      </c>
      <c r="E21" s="18">
        <f>INDEX('Calendar Year Conversions'!F$13:F$37,MATCH('Labor Calculation'!$B21,'Calendar Year Conversions'!$D$13:$D$37,0))</f>
        <v>76.488500493999993</v>
      </c>
      <c r="F21" s="33">
        <f t="shared" si="0"/>
        <v>45513.224170857931</v>
      </c>
    </row>
    <row r="22" spans="2:6" x14ac:dyDescent="0.25">
      <c r="B22" s="30">
        <v>2001</v>
      </c>
      <c r="C22" s="30" t="s">
        <v>7</v>
      </c>
      <c r="D22" s="18">
        <f>INDEX('Calendar Year Conversions'!E$13:E$37,MATCH('Labor Calculation'!$B22,'Calendar Year Conversions'!$D$13:$D$37,0))</f>
        <v>1621.2575000000002</v>
      </c>
      <c r="E22" s="18">
        <f>INDEX('Calendar Year Conversions'!F$13:F$37,MATCH('Labor Calculation'!$B22,'Calendar Year Conversions'!$D$13:$D$37,0))</f>
        <v>76.18592098100001</v>
      </c>
      <c r="F22" s="33">
        <f t="shared" si="0"/>
        <v>46991.869570996583</v>
      </c>
    </row>
    <row r="23" spans="2:6" x14ac:dyDescent="0.25">
      <c r="B23" s="30">
        <v>2002</v>
      </c>
      <c r="C23" s="30" t="s">
        <v>7</v>
      </c>
      <c r="D23" s="18">
        <f>INDEX('Calendar Year Conversions'!E$13:E$37,MATCH('Labor Calculation'!$B23,'Calendar Year Conversions'!$D$13:$D$37,0))</f>
        <v>1644.26</v>
      </c>
      <c r="E23" s="18">
        <f>INDEX('Calendar Year Conversions'!F$13:F$37,MATCH('Labor Calculation'!$B23,'Calendar Year Conversions'!$D$13:$D$37,0))</f>
        <v>81.008893760250004</v>
      </c>
      <c r="F23" s="33">
        <f t="shared" si="0"/>
        <v>49267.691095234331</v>
      </c>
    </row>
    <row r="24" spans="2:6" x14ac:dyDescent="0.25">
      <c r="B24" s="30">
        <v>2003</v>
      </c>
      <c r="C24" s="30" t="s">
        <v>7</v>
      </c>
      <c r="D24" s="18">
        <f>INDEX('Calendar Year Conversions'!E$13:E$37,MATCH('Labor Calculation'!$B24,'Calendar Year Conversions'!$D$13:$D$37,0))</f>
        <v>1720.9525000000001</v>
      </c>
      <c r="E24" s="18">
        <f>INDEX('Calendar Year Conversions'!F$13:F$37,MATCH('Labor Calculation'!$B24,'Calendar Year Conversions'!$D$13:$D$37,0))</f>
        <v>90.982383297000013</v>
      </c>
      <c r="F24" s="33">
        <f t="shared" si="0"/>
        <v>52867.45758351843</v>
      </c>
    </row>
    <row r="25" spans="2:6" x14ac:dyDescent="0.25">
      <c r="B25" s="30">
        <v>2004</v>
      </c>
      <c r="C25" s="30" t="s">
        <v>7</v>
      </c>
      <c r="D25" s="18">
        <f>INDEX('Calendar Year Conversions'!E$13:E$37,MATCH('Labor Calculation'!$B25,'Calendar Year Conversions'!$D$13:$D$37,0))</f>
        <v>1757.97</v>
      </c>
      <c r="E25" s="18">
        <f>INDEX('Calendar Year Conversions'!F$13:F$37,MATCH('Labor Calculation'!$B25,'Calendar Year Conversions'!$D$13:$D$37,0))</f>
        <v>99.7443638875</v>
      </c>
      <c r="F25" s="33">
        <f t="shared" si="0"/>
        <v>56738.376586346756</v>
      </c>
    </row>
    <row r="26" spans="2:6" x14ac:dyDescent="0.25">
      <c r="B26" s="30">
        <v>2005</v>
      </c>
      <c r="C26" s="30" t="s">
        <v>7</v>
      </c>
      <c r="D26" s="18">
        <f>INDEX('Calendar Year Conversions'!E$13:E$37,MATCH('Labor Calculation'!$B26,'Calendar Year Conversions'!$D$13:$D$37,0))</f>
        <v>1812.21</v>
      </c>
      <c r="E26" s="18">
        <f>INDEX('Calendar Year Conversions'!F$13:F$37,MATCH('Labor Calculation'!$B26,'Calendar Year Conversions'!$D$13:$D$37,0))</f>
        <v>107.783658409</v>
      </c>
      <c r="F26" s="33">
        <f t="shared" si="0"/>
        <v>59476.362236716493</v>
      </c>
    </row>
    <row r="27" spans="2:6" x14ac:dyDescent="0.25">
      <c r="B27" s="30">
        <v>2006</v>
      </c>
      <c r="C27" s="30" t="s">
        <v>7</v>
      </c>
      <c r="D27" s="18">
        <f>INDEX('Calendar Year Conversions'!E$13:E$37,MATCH('Labor Calculation'!$B27,'Calendar Year Conversions'!$D$13:$D$37,0))</f>
        <v>1809.3</v>
      </c>
      <c r="E27" s="18">
        <f>INDEX('Calendar Year Conversions'!F$13:F$37,MATCH('Labor Calculation'!$B27,'Calendar Year Conversions'!$D$13:$D$37,0))</f>
        <v>115.971155008</v>
      </c>
      <c r="F27" s="33">
        <f t="shared" si="0"/>
        <v>64097.25032222407</v>
      </c>
    </row>
    <row r="28" spans="2:6" x14ac:dyDescent="0.25">
      <c r="B28" s="30">
        <v>2007</v>
      </c>
      <c r="C28" s="30" t="s">
        <v>7</v>
      </c>
      <c r="D28" s="18">
        <f>INDEX('Calendar Year Conversions'!E$13:E$37,MATCH('Labor Calculation'!$B28,'Calendar Year Conversions'!$D$13:$D$37,0))</f>
        <v>1880.9</v>
      </c>
      <c r="E28" s="18">
        <f>INDEX('Calendar Year Conversions'!F$13:F$37,MATCH('Labor Calculation'!$B28,'Calendar Year Conversions'!$D$13:$D$37,0))</f>
        <v>122.89262791199999</v>
      </c>
      <c r="F28" s="33">
        <f t="shared" si="0"/>
        <v>65337.140683715239</v>
      </c>
    </row>
    <row r="29" spans="2:6" x14ac:dyDescent="0.25">
      <c r="B29" s="30">
        <v>2008</v>
      </c>
      <c r="C29" s="30" t="s">
        <v>7</v>
      </c>
      <c r="D29" s="18">
        <f>INDEX('Calendar Year Conversions'!E$13:E$37,MATCH('Labor Calculation'!$B29,'Calendar Year Conversions'!$D$13:$D$37,0))</f>
        <v>1858.96</v>
      </c>
      <c r="E29" s="18">
        <f>INDEX('Calendar Year Conversions'!F$13:F$37,MATCH('Labor Calculation'!$B29,'Calendar Year Conversions'!$D$13:$D$37,0))</f>
        <v>124.382860252</v>
      </c>
      <c r="F29" s="33">
        <f t="shared" si="0"/>
        <v>66909.917508714556</v>
      </c>
    </row>
    <row r="30" spans="2:6" x14ac:dyDescent="0.25">
      <c r="B30" s="30">
        <v>2009</v>
      </c>
      <c r="C30" s="30" t="s">
        <v>7</v>
      </c>
      <c r="D30" s="18">
        <f>INDEX('Calendar Year Conversions'!E$13:E$37,MATCH('Labor Calculation'!$B30,'Calendar Year Conversions'!$D$13:$D$37,0))</f>
        <v>1801.05</v>
      </c>
      <c r="E30" s="18">
        <f>INDEX('Calendar Year Conversions'!F$13:F$37,MATCH('Labor Calculation'!$B30,'Calendar Year Conversions'!$D$13:$D$37,0))</f>
        <v>126.763949642</v>
      </c>
      <c r="F30" s="33">
        <f t="shared" si="0"/>
        <v>70383.35950806475</v>
      </c>
    </row>
    <row r="31" spans="2:6" x14ac:dyDescent="0.25">
      <c r="B31" s="30">
        <v>2010</v>
      </c>
      <c r="C31" s="30" t="s">
        <v>7</v>
      </c>
      <c r="D31" s="18">
        <f>INDEX('Calendar Year Conversions'!E$13:E$37,MATCH('Labor Calculation'!$B31,'Calendar Year Conversions'!$D$13:$D$37,0))</f>
        <v>1797.98</v>
      </c>
      <c r="E31" s="18">
        <f>INDEX('Calendar Year Conversions'!F$13:F$37,MATCH('Labor Calculation'!$B31,'Calendar Year Conversions'!$D$13:$D$37,0))</f>
        <v>133.007325616</v>
      </c>
      <c r="F31" s="33">
        <f t="shared" si="0"/>
        <v>73975.976159912781</v>
      </c>
    </row>
    <row r="32" spans="2:6" x14ac:dyDescent="0.25">
      <c r="B32" s="30">
        <v>2011</v>
      </c>
      <c r="C32" s="30" t="s">
        <v>7</v>
      </c>
      <c r="D32" s="18">
        <f>INDEX('Calendar Year Conversions'!E$13:E$37,MATCH('Labor Calculation'!$B32,'Calendar Year Conversions'!$D$13:$D$37,0))</f>
        <v>1869.66</v>
      </c>
      <c r="E32" s="18">
        <f>INDEX('Calendar Year Conversions'!F$13:F$37,MATCH('Labor Calculation'!$B32,'Calendar Year Conversions'!$D$13:$D$37,0))</f>
        <v>144.81817779600001</v>
      </c>
      <c r="F32" s="33">
        <f t="shared" si="0"/>
        <v>77456.958910176181</v>
      </c>
    </row>
    <row r="33" spans="2:6" x14ac:dyDescent="0.25">
      <c r="B33" s="30">
        <v>2012</v>
      </c>
      <c r="C33" s="30" t="s">
        <v>7</v>
      </c>
      <c r="D33" s="18">
        <f>INDEX('Calendar Year Conversions'!E$13:E$37,MATCH('Labor Calculation'!$B33,'Calendar Year Conversions'!$D$13:$D$37,0))</f>
        <v>1977.19</v>
      </c>
      <c r="E33" s="18">
        <f>INDEX('Calendar Year Conversions'!F$13:F$37,MATCH('Labor Calculation'!$B33,'Calendar Year Conversions'!$D$13:$D$37,0))</f>
        <v>159.06494985399999</v>
      </c>
      <c r="F33" s="33">
        <f t="shared" si="0"/>
        <v>80450.007259797989</v>
      </c>
    </row>
    <row r="34" spans="2:6" x14ac:dyDescent="0.25">
      <c r="B34" s="30">
        <v>2013</v>
      </c>
      <c r="C34" s="30" t="s">
        <v>7</v>
      </c>
      <c r="D34" s="18">
        <f>INDEX('Calendar Year Conversions'!E$13:E$37,MATCH('Labor Calculation'!$B34,'Calendar Year Conversions'!$D$13:$D$37,0))</f>
        <v>2047.05</v>
      </c>
      <c r="E34" s="18">
        <f>INDEX('Calendar Year Conversions'!F$13:F$37,MATCH('Labor Calculation'!$B34,'Calendar Year Conversions'!$D$13:$D$37,0))</f>
        <v>168.84485613999999</v>
      </c>
      <c r="F34" s="33">
        <f t="shared" si="0"/>
        <v>82482.03812315283</v>
      </c>
    </row>
    <row r="35" spans="2:6" x14ac:dyDescent="0.25">
      <c r="B35" s="30">
        <v>2014</v>
      </c>
      <c r="C35" s="30" t="s">
        <v>7</v>
      </c>
      <c r="D35" s="18">
        <f>INDEX('Calendar Year Conversions'!E$13:E$37,MATCH('Labor Calculation'!$B35,'Calendar Year Conversions'!$D$13:$D$37,0))</f>
        <v>2057</v>
      </c>
      <c r="E35" s="18">
        <f>INDEX('Calendar Year Conversions'!F$13:F$37,MATCH('Labor Calculation'!$B35,'Calendar Year Conversions'!$D$13:$D$37,0))</f>
        <v>172.71422853000001</v>
      </c>
      <c r="F35" s="33">
        <f t="shared" si="0"/>
        <v>83964.136378220705</v>
      </c>
    </row>
    <row r="36" spans="2:6" x14ac:dyDescent="0.25">
      <c r="B36" s="30">
        <v>2015</v>
      </c>
      <c r="C36" s="30" t="s">
        <v>7</v>
      </c>
      <c r="D36" s="18">
        <f>INDEX('Calendar Year Conversions'!E$13:E$37,MATCH('Labor Calculation'!$B36,'Calendar Year Conversions'!$D$13:$D$37,0))</f>
        <v>1990</v>
      </c>
      <c r="E36" s="18">
        <f>INDEX('Calendar Year Conversions'!F$13:F$37,MATCH('Labor Calculation'!$B36,'Calendar Year Conversions'!$D$13:$D$37,0))</f>
        <v>170.02391289799999</v>
      </c>
      <c r="F36" s="33">
        <f t="shared" si="0"/>
        <v>85439.152210050248</v>
      </c>
    </row>
    <row r="37" spans="2:6" x14ac:dyDescent="0.25">
      <c r="B37" s="30">
        <v>2016</v>
      </c>
      <c r="C37" s="30" t="s">
        <v>7</v>
      </c>
      <c r="D37" s="18">
        <f>INDEX('Calendar Year Conversions'!E$13:E$37,MATCH('Labor Calculation'!$B37,'Calendar Year Conversions'!$D$13:$D$37,0))</f>
        <v>1925</v>
      </c>
      <c r="E37" s="18">
        <f>INDEX('Calendar Year Conversions'!F$13:F$37,MATCH('Labor Calculation'!$B37,'Calendar Year Conversions'!$D$13:$D$37,0))</f>
        <v>166.84799563199999</v>
      </c>
      <c r="F37" s="33">
        <f t="shared" si="0"/>
        <v>86674.2834451948</v>
      </c>
    </row>
  </sheetData>
  <pageMargins left="0.2" right="0.2" top="0.75" bottom="0.75" header="0.3" footer="0.3"/>
  <pageSetup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E7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121</v>
      </c>
      <c r="B1" s="53"/>
      <c r="C1" s="53"/>
      <c r="D1" s="53"/>
      <c r="E1" s="53"/>
    </row>
    <row r="2" spans="1:5" ht="52.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1797.98</v>
      </c>
      <c r="E4" s="39">
        <v>133007325.616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16.66</v>
      </c>
      <c r="E5" s="39">
        <v>688544.59299999999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106.72</v>
      </c>
      <c r="E6" s="39">
        <v>5701504.6699999999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20.96</v>
      </c>
      <c r="E7" s="39">
        <v>1540853.398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7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122</v>
      </c>
      <c r="B1" s="53"/>
      <c r="C1" s="53"/>
      <c r="D1" s="53"/>
      <c r="E1" s="53"/>
    </row>
    <row r="2" spans="1:5" ht="53.2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1869.66</v>
      </c>
      <c r="E4" s="39">
        <v>144818177.796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13.33</v>
      </c>
      <c r="E5" s="39">
        <v>600728.65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101.24</v>
      </c>
      <c r="E6" s="39">
        <v>5602795.0599999996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24.04</v>
      </c>
      <c r="E7" s="39">
        <v>1721001.1359999999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7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123</v>
      </c>
      <c r="B1" s="53"/>
      <c r="C1" s="53"/>
      <c r="D1" s="53"/>
      <c r="E1" s="53"/>
    </row>
    <row r="2" spans="1:5" ht="54.7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1977.19</v>
      </c>
      <c r="E4" s="39">
        <v>159064949.854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16.32</v>
      </c>
      <c r="E5" s="39">
        <v>996935.35499999998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93.88</v>
      </c>
      <c r="E6" s="39">
        <v>5673008.6569999997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16.28</v>
      </c>
      <c r="E7" s="39">
        <v>1335851.44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E7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124</v>
      </c>
      <c r="B1" s="53"/>
      <c r="C1" s="53"/>
      <c r="D1" s="53"/>
      <c r="E1" s="53"/>
    </row>
    <row r="2" spans="1:5" ht="49.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2047.05</v>
      </c>
      <c r="E4" s="39">
        <v>168844856.13999999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37.5</v>
      </c>
      <c r="E5" s="39">
        <v>2139512.2439999999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118</v>
      </c>
      <c r="E6" s="39">
        <v>7666876.2640000004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10.75</v>
      </c>
      <c r="E7" s="39">
        <v>877943.08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E7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125</v>
      </c>
      <c r="B1" s="53"/>
      <c r="C1" s="53"/>
      <c r="D1" s="53"/>
      <c r="E1" s="53"/>
    </row>
    <row r="2" spans="1:5" ht="50.2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2057</v>
      </c>
      <c r="E4" s="39">
        <v>172714228.53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34.83</v>
      </c>
      <c r="E5" s="39">
        <v>2113125.7480000001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84</v>
      </c>
      <c r="E6" s="39">
        <v>5793204.4500000002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10.46</v>
      </c>
      <c r="E7" s="39">
        <v>851849.04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7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126</v>
      </c>
      <c r="B1" s="53"/>
      <c r="C1" s="53"/>
      <c r="D1" s="53"/>
      <c r="E1" s="53"/>
    </row>
    <row r="2" spans="1:5" ht="51.75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1990</v>
      </c>
      <c r="E4" s="39">
        <v>170023912.898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34.119999999999997</v>
      </c>
      <c r="E5" s="39">
        <v>2137406.5789999999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81</v>
      </c>
      <c r="E6" s="39">
        <v>5999435.5800000001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8.2799999999999994</v>
      </c>
      <c r="E7" s="39">
        <v>513925.88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E7"/>
  <sheetViews>
    <sheetView workbookViewId="0">
      <selection activeCell="A2" sqref="A2"/>
    </sheetView>
  </sheetViews>
  <sheetFormatPr defaultColWidth="9.140625" defaultRowHeight="15" x14ac:dyDescent="0.3"/>
  <cols>
    <col min="1" max="1" width="16.28515625" style="36" customWidth="1"/>
    <col min="2" max="2" width="10.7109375" style="36" customWidth="1"/>
    <col min="3" max="3" width="12.140625" style="36" customWidth="1"/>
    <col min="4" max="4" width="24.42578125" style="36" customWidth="1"/>
    <col min="5" max="5" width="25.140625" style="36" customWidth="1"/>
    <col min="6" max="256" width="9.7109375" style="36" customWidth="1"/>
    <col min="257" max="16384" width="9.140625" style="36"/>
  </cols>
  <sheetData>
    <row r="1" spans="1:5" ht="19.5" customHeight="1" thickBot="1" x14ac:dyDescent="0.35">
      <c r="A1" s="53" t="s">
        <v>127</v>
      </c>
      <c r="B1" s="53"/>
      <c r="C1" s="53"/>
      <c r="D1" s="53"/>
      <c r="E1" s="53"/>
    </row>
    <row r="2" spans="1:5" ht="51" customHeight="1" thickTop="1" thickBot="1" x14ac:dyDescent="0.35">
      <c r="A2" s="46" t="s">
        <v>86</v>
      </c>
      <c r="B2" s="35" t="s">
        <v>40</v>
      </c>
    </row>
    <row r="3" spans="1:5" ht="16.5" thickTop="1" thickBot="1" x14ac:dyDescent="0.35">
      <c r="A3" s="34" t="s">
        <v>41</v>
      </c>
      <c r="B3" s="34" t="s">
        <v>42</v>
      </c>
      <c r="C3" s="34" t="s">
        <v>43</v>
      </c>
      <c r="D3" s="34" t="s">
        <v>44</v>
      </c>
      <c r="E3" s="34" t="s">
        <v>87</v>
      </c>
    </row>
    <row r="4" spans="1:5" ht="15.75" thickTop="1" x14ac:dyDescent="0.3">
      <c r="A4" s="37" t="s">
        <v>45</v>
      </c>
      <c r="B4" s="37" t="s">
        <v>46</v>
      </c>
      <c r="C4" s="37" t="s">
        <v>47</v>
      </c>
      <c r="D4" s="38">
        <v>1925</v>
      </c>
      <c r="E4" s="39">
        <v>166847995.632</v>
      </c>
    </row>
    <row r="5" spans="1:5" x14ac:dyDescent="0.3">
      <c r="A5" s="37" t="s">
        <v>45</v>
      </c>
      <c r="B5" s="37" t="s">
        <v>46</v>
      </c>
      <c r="C5" s="37" t="s">
        <v>48</v>
      </c>
      <c r="D5" s="38">
        <v>29.34</v>
      </c>
      <c r="E5" s="39">
        <v>1830879.334</v>
      </c>
    </row>
    <row r="6" spans="1:5" x14ac:dyDescent="0.3">
      <c r="A6" s="37" t="s">
        <v>45</v>
      </c>
      <c r="B6" s="37" t="s">
        <v>49</v>
      </c>
      <c r="C6" s="37" t="s">
        <v>47</v>
      </c>
      <c r="D6" s="38">
        <v>91</v>
      </c>
      <c r="E6" s="39">
        <v>6111628.432</v>
      </c>
    </row>
    <row r="7" spans="1:5" x14ac:dyDescent="0.3">
      <c r="A7" s="37" t="s">
        <v>45</v>
      </c>
      <c r="B7" s="37" t="s">
        <v>49</v>
      </c>
      <c r="C7" s="37" t="s">
        <v>48</v>
      </c>
      <c r="D7" s="38">
        <v>6.97</v>
      </c>
      <c r="E7" s="39">
        <v>367809.52</v>
      </c>
    </row>
  </sheetData>
  <mergeCells count="1">
    <mergeCell ref="A1:E1"/>
  </mergeCells>
  <pageMargins left="0.75" right="0.75" top="1.5" bottom="1" header="0.5" footer="0.5"/>
  <pageSetup orientation="portrait" r:id="rId1"/>
  <ignoredErrors>
    <ignoredError sqref="B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"/>
  <sheetViews>
    <sheetView workbookViewId="0">
      <selection activeCell="C91" sqref="C91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H37"/>
  <sheetViews>
    <sheetView showGridLines="0" zoomScale="75" zoomScaleNormal="75" workbookViewId="0">
      <selection activeCell="C91" sqref="C91"/>
    </sheetView>
  </sheetViews>
  <sheetFormatPr defaultRowHeight="15" x14ac:dyDescent="0.25"/>
  <cols>
    <col min="1" max="1" width="4.7109375" customWidth="1"/>
    <col min="2" max="2" width="6.5703125" customWidth="1"/>
    <col min="3" max="3" width="23.7109375" customWidth="1"/>
    <col min="4" max="4" width="20.28515625" customWidth="1"/>
    <col min="5" max="5" width="20.85546875" customWidth="1"/>
    <col min="6" max="6" width="16.28515625" customWidth="1"/>
    <col min="7" max="7" width="14.5703125" customWidth="1"/>
    <col min="8" max="8" width="13.85546875" customWidth="1"/>
  </cols>
  <sheetData>
    <row r="2" spans="1:8" ht="21" x14ac:dyDescent="0.35">
      <c r="B2" s="19" t="str">
        <f ca="1">MID(CELL("filename",A6),FIND("]",CELL("filename",A6))+1,256)</f>
        <v>Materials Calculation</v>
      </c>
      <c r="C2" s="19"/>
      <c r="D2" s="19"/>
      <c r="E2" s="19"/>
      <c r="F2" s="19"/>
      <c r="G2" s="19"/>
      <c r="H2" s="19"/>
    </row>
    <row r="4" spans="1:8" x14ac:dyDescent="0.25">
      <c r="B4" s="20" t="s">
        <v>4</v>
      </c>
      <c r="C4" s="6"/>
      <c r="D4" s="21"/>
    </row>
    <row r="5" spans="1:8" x14ac:dyDescent="0.25">
      <c r="B5" s="22" t="s">
        <v>80</v>
      </c>
      <c r="C5" s="11"/>
      <c r="D5" s="23"/>
    </row>
    <row r="7" spans="1:8" ht="15.75" x14ac:dyDescent="0.25">
      <c r="B7" s="8" t="str">
        <f ca="1">B2</f>
        <v>Materials Calculation</v>
      </c>
      <c r="C7" s="24"/>
      <c r="D7" s="24"/>
      <c r="E7" s="24"/>
      <c r="F7" s="24"/>
      <c r="G7" s="24"/>
      <c r="H7" s="24"/>
    </row>
    <row r="8" spans="1:8" x14ac:dyDescent="0.25">
      <c r="B8" s="9"/>
      <c r="C8" s="25"/>
      <c r="D8" s="4"/>
      <c r="E8" s="4"/>
      <c r="F8" s="4"/>
    </row>
    <row r="9" spans="1:8" x14ac:dyDescent="0.25">
      <c r="B9" s="10" t="s">
        <v>5</v>
      </c>
      <c r="C9" s="26"/>
      <c r="D9" s="26" t="s">
        <v>58</v>
      </c>
      <c r="E9" s="26"/>
      <c r="F9" s="26"/>
      <c r="G9" s="26"/>
      <c r="H9" s="26"/>
    </row>
    <row r="11" spans="1:8" ht="60" x14ac:dyDescent="0.25">
      <c r="A11" s="29"/>
      <c r="B11" s="28" t="s">
        <v>2</v>
      </c>
      <c r="C11" s="28" t="s">
        <v>1</v>
      </c>
      <c r="D11" s="28" t="s">
        <v>60</v>
      </c>
      <c r="E11" s="28" t="s">
        <v>89</v>
      </c>
      <c r="F11" s="28" t="s">
        <v>88</v>
      </c>
      <c r="G11" s="28" t="s">
        <v>59</v>
      </c>
      <c r="H11" s="28" t="s">
        <v>79</v>
      </c>
    </row>
    <row r="12" spans="1:8" x14ac:dyDescent="0.25">
      <c r="A12" s="29"/>
      <c r="B12" s="28"/>
      <c r="C12" s="28"/>
      <c r="D12" s="28" t="s">
        <v>61</v>
      </c>
      <c r="E12" s="28" t="s">
        <v>62</v>
      </c>
      <c r="F12" s="28" t="s">
        <v>63</v>
      </c>
      <c r="G12" s="28" t="s">
        <v>64</v>
      </c>
      <c r="H12" s="28" t="s">
        <v>65</v>
      </c>
    </row>
    <row r="13" spans="1:8" x14ac:dyDescent="0.25">
      <c r="B13" s="30">
        <v>1992</v>
      </c>
      <c r="C13" s="30" t="s">
        <v>7</v>
      </c>
      <c r="D13" s="31">
        <f>INDEX('Calendar Year Conversions'!$G$13:$G$37,MATCH('Materials Calculation'!B13,'Calendar Year Conversions'!$D$13:$D$37,0))</f>
        <v>201.54999999999998</v>
      </c>
      <c r="E13" s="31">
        <f>INDEX('Calendar Year Conversions'!$F$13:$F$37,MATCH('Materials Calculation'!B13,'Calendar Year Conversions'!$D$13:$D$37,0))</f>
        <v>36.049999999999997</v>
      </c>
      <c r="F13" s="32">
        <f>D13-E13</f>
        <v>165.5</v>
      </c>
      <c r="G13" s="42">
        <f>HLOOKUP(B13,'Canadian GDP Price Index'!$D$5:$AH$6,2,0)/100</f>
        <v>0.72599999999999998</v>
      </c>
      <c r="H13" s="32">
        <f>F13/G13</f>
        <v>227.96143250688706</v>
      </c>
    </row>
    <row r="14" spans="1:8" x14ac:dyDescent="0.25">
      <c r="B14" s="30">
        <v>1993</v>
      </c>
      <c r="C14" s="30" t="s">
        <v>7</v>
      </c>
      <c r="D14" s="31">
        <f>INDEX('Calendar Year Conversions'!$G$13:$G$37,MATCH('Materials Calculation'!B14,'Calendar Year Conversions'!$D$13:$D$37,0))</f>
        <v>217.5</v>
      </c>
      <c r="E14" s="31">
        <f>INDEX('Calendar Year Conversions'!$F$13:$F$37,MATCH('Materials Calculation'!B14,'Calendar Year Conversions'!$D$13:$D$37,0))</f>
        <v>37.125</v>
      </c>
      <c r="F14" s="32">
        <f t="shared" ref="F14:F37" si="0">D14-E14</f>
        <v>180.375</v>
      </c>
      <c r="G14" s="42">
        <f>HLOOKUP(B14,'Canadian GDP Price Index'!$D$5:$AH$6,2,0)/100</f>
        <v>0.73499999999999999</v>
      </c>
      <c r="H14" s="32">
        <f t="shared" ref="H14:H37" si="1">F14/G14</f>
        <v>245.40816326530611</v>
      </c>
    </row>
    <row r="15" spans="1:8" x14ac:dyDescent="0.25">
      <c r="B15" s="30">
        <v>1994</v>
      </c>
      <c r="C15" s="30" t="s">
        <v>7</v>
      </c>
      <c r="D15" s="31">
        <f>INDEX('Calendar Year Conversions'!$G$13:$G$37,MATCH('Materials Calculation'!B15,'Calendar Year Conversions'!$D$13:$D$37,0))</f>
        <v>226.95000000000002</v>
      </c>
      <c r="E15" s="31">
        <f>INDEX('Calendar Year Conversions'!$F$13:$F$37,MATCH('Materials Calculation'!B15,'Calendar Year Conversions'!$D$13:$D$37,0))</f>
        <v>39.15</v>
      </c>
      <c r="F15" s="32">
        <f t="shared" si="0"/>
        <v>187.8</v>
      </c>
      <c r="G15" s="42">
        <f>HLOOKUP(B15,'Canadian GDP Price Index'!$D$5:$AH$6,2,0)/100</f>
        <v>0.746</v>
      </c>
      <c r="H15" s="32">
        <f t="shared" si="1"/>
        <v>251.74262734584451</v>
      </c>
    </row>
    <row r="16" spans="1:8" x14ac:dyDescent="0.25">
      <c r="B16" s="30">
        <v>1995</v>
      </c>
      <c r="C16" s="30" t="s">
        <v>7</v>
      </c>
      <c r="D16" s="31">
        <f>INDEX('Calendar Year Conversions'!$G$13:$G$37,MATCH('Materials Calculation'!B16,'Calendar Year Conversions'!$D$13:$D$37,0))</f>
        <v>235.27500000000001</v>
      </c>
      <c r="E16" s="31">
        <f>INDEX('Calendar Year Conversions'!$F$13:$F$37,MATCH('Materials Calculation'!B16,'Calendar Year Conversions'!$D$13:$D$37,0))</f>
        <v>39.300000000000004</v>
      </c>
      <c r="F16" s="32">
        <f t="shared" si="0"/>
        <v>195.97499999999999</v>
      </c>
      <c r="G16" s="42">
        <f>HLOOKUP(B16,'Canadian GDP Price Index'!$D$5:$AH$6,2,0)/100</f>
        <v>0.76300000000000001</v>
      </c>
      <c r="H16" s="32">
        <f t="shared" si="1"/>
        <v>256.84796854521625</v>
      </c>
    </row>
    <row r="17" spans="2:8" x14ac:dyDescent="0.25">
      <c r="B17" s="30">
        <v>1996</v>
      </c>
      <c r="C17" s="30" t="s">
        <v>7</v>
      </c>
      <c r="D17" s="31">
        <f>INDEX('Calendar Year Conversions'!$G$13:$G$37,MATCH('Materials Calculation'!B17,'Calendar Year Conversions'!$D$13:$D$37,0))</f>
        <v>249.375</v>
      </c>
      <c r="E17" s="31">
        <f>INDEX('Calendar Year Conversions'!$F$13:$F$37,MATCH('Materials Calculation'!B17,'Calendar Year Conversions'!$D$13:$D$37,0))</f>
        <v>38.699999999999996</v>
      </c>
      <c r="F17" s="32">
        <f t="shared" si="0"/>
        <v>210.67500000000001</v>
      </c>
      <c r="G17" s="42">
        <f>HLOOKUP(B17,'Canadian GDP Price Index'!$D$5:$AH$6,2,0)/100</f>
        <v>0.77599999999999991</v>
      </c>
      <c r="H17" s="32">
        <f t="shared" si="1"/>
        <v>271.48840206185571</v>
      </c>
    </row>
    <row r="18" spans="2:8" x14ac:dyDescent="0.25">
      <c r="B18" s="30">
        <v>1997</v>
      </c>
      <c r="C18" s="30" t="s">
        <v>7</v>
      </c>
      <c r="D18" s="31">
        <f>INDEX('Calendar Year Conversions'!$G$13:$G$37,MATCH('Materials Calculation'!B18,'Calendar Year Conversions'!$D$13:$D$37,0))</f>
        <v>256.52500000000003</v>
      </c>
      <c r="E18" s="31">
        <f>INDEX('Calendar Year Conversions'!$F$13:$F$37,MATCH('Materials Calculation'!B18,'Calendar Year Conversions'!$D$13:$D$37,0))</f>
        <v>44.253868347250005</v>
      </c>
      <c r="F18" s="32">
        <f t="shared" si="0"/>
        <v>212.27113165275003</v>
      </c>
      <c r="G18" s="42">
        <f>HLOOKUP(B18,'Canadian GDP Price Index'!$D$5:$AH$6,2,0)/100</f>
        <v>0.78500000000000003</v>
      </c>
      <c r="H18" s="32">
        <f t="shared" si="1"/>
        <v>270.40908490796181</v>
      </c>
    </row>
    <row r="19" spans="2:8" x14ac:dyDescent="0.25">
      <c r="B19" s="30">
        <v>1998</v>
      </c>
      <c r="C19" s="30" t="s">
        <v>7</v>
      </c>
      <c r="D19" s="31">
        <f>INDEX('Calendar Year Conversions'!$G$13:$G$37,MATCH('Materials Calculation'!B19,'Calendar Year Conversions'!$D$13:$D$37,0))</f>
        <v>246.57499999999999</v>
      </c>
      <c r="E19" s="31">
        <f>INDEX('Calendar Year Conversions'!$F$13:$F$37,MATCH('Materials Calculation'!B19,'Calendar Year Conversions'!$D$13:$D$37,0))</f>
        <v>58.215473388999996</v>
      </c>
      <c r="F19" s="32">
        <f t="shared" si="0"/>
        <v>188.35952661099998</v>
      </c>
      <c r="G19" s="42">
        <f>HLOOKUP(B19,'Canadian GDP Price Index'!$D$5:$AH$6,2,0)/100</f>
        <v>0.78400000000000003</v>
      </c>
      <c r="H19" s="32">
        <f t="shared" si="1"/>
        <v>240.25449822831629</v>
      </c>
    </row>
    <row r="20" spans="2:8" x14ac:dyDescent="0.25">
      <c r="B20" s="30">
        <v>1999</v>
      </c>
      <c r="C20" s="30" t="s">
        <v>7</v>
      </c>
      <c r="D20" s="31">
        <f>INDEX('Calendar Year Conversions'!$G$13:$G$37,MATCH('Materials Calculation'!B20,'Calendar Year Conversions'!$D$13:$D$37,0))</f>
        <v>252.95</v>
      </c>
      <c r="E20" s="31">
        <f>INDEX('Calendar Year Conversions'!$F$13:$F$37,MATCH('Materials Calculation'!B20,'Calendar Year Conversions'!$D$13:$D$37,0))</f>
        <v>62.869341736249993</v>
      </c>
      <c r="F20" s="32">
        <f t="shared" si="0"/>
        <v>190.08065826375</v>
      </c>
      <c r="G20" s="42">
        <f>HLOOKUP(B20,'Canadian GDP Price Index'!$D$5:$AH$6,2,0)/100</f>
        <v>0.79799999999999993</v>
      </c>
      <c r="H20" s="32">
        <f t="shared" si="1"/>
        <v>238.19631361372183</v>
      </c>
    </row>
    <row r="21" spans="2:8" x14ac:dyDescent="0.25">
      <c r="B21" s="30">
        <v>2000</v>
      </c>
      <c r="C21" s="30" t="s">
        <v>7</v>
      </c>
      <c r="D21" s="31">
        <f>INDEX('Calendar Year Conversions'!$G$13:$G$37,MATCH('Materials Calculation'!B21,'Calendar Year Conversions'!$D$13:$D$37,0))</f>
        <v>237.89999999999998</v>
      </c>
      <c r="E21" s="31">
        <f>INDEX('Calendar Year Conversions'!$F$13:$F$37,MATCH('Materials Calculation'!B21,'Calendar Year Conversions'!$D$13:$D$37,0))</f>
        <v>76.488500493999993</v>
      </c>
      <c r="F21" s="32">
        <f t="shared" si="0"/>
        <v>161.41149950599998</v>
      </c>
      <c r="G21" s="42">
        <f>HLOOKUP(B21,'Canadian GDP Price Index'!$D$5:$AH$6,2,0)/100</f>
        <v>0.83299999999999996</v>
      </c>
      <c r="H21" s="32">
        <f t="shared" si="1"/>
        <v>193.77130793037213</v>
      </c>
    </row>
    <row r="22" spans="2:8" x14ac:dyDescent="0.25">
      <c r="B22" s="30">
        <v>2001</v>
      </c>
      <c r="C22" s="30" t="s">
        <v>7</v>
      </c>
      <c r="D22" s="31">
        <f>INDEX('Calendar Year Conversions'!$G$13:$G$37,MATCH('Materials Calculation'!B22,'Calendar Year Conversions'!$D$13:$D$37,0))</f>
        <v>251.72499999999999</v>
      </c>
      <c r="E22" s="31">
        <f>INDEX('Calendar Year Conversions'!$F$13:$F$37,MATCH('Materials Calculation'!B22,'Calendar Year Conversions'!$D$13:$D$37,0))</f>
        <v>76.18592098100001</v>
      </c>
      <c r="F22" s="32">
        <f t="shared" si="0"/>
        <v>175.53907901899998</v>
      </c>
      <c r="G22" s="42">
        <f>HLOOKUP(B22,'Canadian GDP Price Index'!$D$5:$AH$6,2,0)/100</f>
        <v>0.84699999999999998</v>
      </c>
      <c r="H22" s="32">
        <f t="shared" si="1"/>
        <v>207.24802717709562</v>
      </c>
    </row>
    <row r="23" spans="2:8" x14ac:dyDescent="0.25">
      <c r="B23" s="30">
        <v>2002</v>
      </c>
      <c r="C23" s="30" t="s">
        <v>7</v>
      </c>
      <c r="D23" s="31">
        <f>INDEX('Calendar Year Conversions'!$G$13:$G$37,MATCH('Materials Calculation'!B23,'Calendar Year Conversions'!$D$13:$D$37,0))</f>
        <v>257.05</v>
      </c>
      <c r="E23" s="31">
        <f>INDEX('Calendar Year Conversions'!$F$13:$F$37,MATCH('Materials Calculation'!B23,'Calendar Year Conversions'!$D$13:$D$37,0))</f>
        <v>81.008893760250004</v>
      </c>
      <c r="F23" s="32">
        <f t="shared" si="0"/>
        <v>176.04110623975001</v>
      </c>
      <c r="G23" s="42">
        <f>HLOOKUP(B23,'Canadian GDP Price Index'!$D$5:$AH$6,2,0)/100</f>
        <v>0.85699999999999998</v>
      </c>
      <c r="H23" s="32">
        <f t="shared" si="1"/>
        <v>205.41552653413069</v>
      </c>
    </row>
    <row r="24" spans="2:8" x14ac:dyDescent="0.25">
      <c r="B24" s="30">
        <v>2003</v>
      </c>
      <c r="C24" s="30" t="s">
        <v>7</v>
      </c>
      <c r="D24" s="31">
        <f>INDEX('Calendar Year Conversions'!$G$13:$G$37,MATCH('Materials Calculation'!B24,'Calendar Year Conversions'!$D$13:$D$37,0))</f>
        <v>292.5</v>
      </c>
      <c r="E24" s="31">
        <f>INDEX('Calendar Year Conversions'!$F$13:$F$37,MATCH('Materials Calculation'!B24,'Calendar Year Conversions'!$D$13:$D$37,0))</f>
        <v>90.982383297000013</v>
      </c>
      <c r="F24" s="32">
        <f t="shared" si="0"/>
        <v>201.51761670299999</v>
      </c>
      <c r="G24" s="42">
        <f>HLOOKUP(B24,'Canadian GDP Price Index'!$D$5:$AH$6,2,0)/100</f>
        <v>0.88500000000000001</v>
      </c>
      <c r="H24" s="32">
        <f t="shared" si="1"/>
        <v>227.70352169830508</v>
      </c>
    </row>
    <row r="25" spans="2:8" x14ac:dyDescent="0.25">
      <c r="B25" s="30">
        <v>2004</v>
      </c>
      <c r="C25" s="30" t="s">
        <v>7</v>
      </c>
      <c r="D25" s="31">
        <f>INDEX('Calendar Year Conversions'!$G$13:$G$37,MATCH('Materials Calculation'!B25,'Calendar Year Conversions'!$D$13:$D$37,0))</f>
        <v>305.375</v>
      </c>
      <c r="E25" s="31">
        <f>INDEX('Calendar Year Conversions'!$F$13:$F$37,MATCH('Materials Calculation'!B25,'Calendar Year Conversions'!$D$13:$D$37,0))</f>
        <v>99.7443638875</v>
      </c>
      <c r="F25" s="32">
        <f t="shared" si="0"/>
        <v>205.63063611249999</v>
      </c>
      <c r="G25" s="42">
        <f>HLOOKUP(B25,'Canadian GDP Price Index'!$D$5:$AH$6,2,0)/100</f>
        <v>0.91400000000000003</v>
      </c>
      <c r="H25" s="32">
        <f t="shared" si="1"/>
        <v>224.97881412746167</v>
      </c>
    </row>
    <row r="26" spans="2:8" x14ac:dyDescent="0.25">
      <c r="B26" s="30">
        <v>2005</v>
      </c>
      <c r="C26" s="30" t="s">
        <v>7</v>
      </c>
      <c r="D26" s="31">
        <f>INDEX('Calendar Year Conversions'!$G$13:$G$37,MATCH('Materials Calculation'!B26,'Calendar Year Conversions'!$D$13:$D$37,0))</f>
        <v>312.5</v>
      </c>
      <c r="E26" s="31">
        <f>INDEX('Calendar Year Conversions'!$F$13:$F$37,MATCH('Materials Calculation'!B26,'Calendar Year Conversions'!$D$13:$D$37,0))</f>
        <v>107.783658409</v>
      </c>
      <c r="F26" s="32">
        <f t="shared" si="0"/>
        <v>204.716341591</v>
      </c>
      <c r="G26" s="42">
        <f>HLOOKUP(B26,'Canadian GDP Price Index'!$D$5:$AH$6,2,0)/100</f>
        <v>0.94299999999999995</v>
      </c>
      <c r="H26" s="32">
        <f t="shared" si="1"/>
        <v>217.09050009650053</v>
      </c>
    </row>
    <row r="27" spans="2:8" x14ac:dyDescent="0.25">
      <c r="B27" s="30">
        <v>2006</v>
      </c>
      <c r="C27" s="30" t="s">
        <v>7</v>
      </c>
      <c r="D27" s="31">
        <f>INDEX('Calendar Year Conversions'!$G$13:$G$37,MATCH('Materials Calculation'!B27,'Calendar Year Conversions'!$D$13:$D$37,0))</f>
        <v>327.02449999999999</v>
      </c>
      <c r="E27" s="31">
        <f>INDEX('Calendar Year Conversions'!$F$13:$F$37,MATCH('Materials Calculation'!B27,'Calendar Year Conversions'!$D$13:$D$37,0))</f>
        <v>115.971155008</v>
      </c>
      <c r="F27" s="32">
        <f t="shared" si="0"/>
        <v>211.05334499200001</v>
      </c>
      <c r="G27" s="42">
        <f>HLOOKUP(B27,'Canadian GDP Price Index'!$D$5:$AH$6,2,0)/100</f>
        <v>0.96799999999999997</v>
      </c>
      <c r="H27" s="32">
        <f t="shared" si="1"/>
        <v>218.03031507438018</v>
      </c>
    </row>
    <row r="28" spans="2:8" x14ac:dyDescent="0.25">
      <c r="B28" s="30">
        <v>2007</v>
      </c>
      <c r="C28" s="30" t="s">
        <v>7</v>
      </c>
      <c r="D28" s="31">
        <f>INDEX('Calendar Year Conversions'!$G$13:$G$37,MATCH('Materials Calculation'!B28,'Calendar Year Conversions'!$D$13:$D$37,0))</f>
        <v>341.54899999999998</v>
      </c>
      <c r="E28" s="31">
        <f>INDEX('Calendar Year Conversions'!$F$13:$F$37,MATCH('Materials Calculation'!B28,'Calendar Year Conversions'!$D$13:$D$37,0))</f>
        <v>122.89262791199999</v>
      </c>
      <c r="F28" s="32">
        <f t="shared" si="0"/>
        <v>218.65637208799998</v>
      </c>
      <c r="G28" s="42">
        <f>HLOOKUP(B28,'Canadian GDP Price Index'!$D$5:$AH$6,2,0)/100</f>
        <v>1</v>
      </c>
      <c r="H28" s="32">
        <f t="shared" si="1"/>
        <v>218.65637208799998</v>
      </c>
    </row>
    <row r="29" spans="2:8" x14ac:dyDescent="0.25">
      <c r="B29" s="30">
        <v>2008</v>
      </c>
      <c r="C29" s="30" t="s">
        <v>7</v>
      </c>
      <c r="D29" s="31">
        <f>INDEX('Calendar Year Conversions'!$G$13:$G$37,MATCH('Materials Calculation'!B29,'Calendar Year Conversions'!$D$13:$D$37,0))</f>
        <v>346.32299999999998</v>
      </c>
      <c r="E29" s="31">
        <f>INDEX('Calendar Year Conversions'!$F$13:$F$37,MATCH('Materials Calculation'!B29,'Calendar Year Conversions'!$D$13:$D$37,0))</f>
        <v>124.382860252</v>
      </c>
      <c r="F29" s="32">
        <f t="shared" si="0"/>
        <v>221.94013974799998</v>
      </c>
      <c r="G29" s="42">
        <f>HLOOKUP(B29,'Canadian GDP Price Index'!$D$5:$AH$6,2,0)/100</f>
        <v>1.04</v>
      </c>
      <c r="H29" s="32">
        <f t="shared" si="1"/>
        <v>213.40398052692305</v>
      </c>
    </row>
    <row r="30" spans="2:8" x14ac:dyDescent="0.25">
      <c r="B30" s="30">
        <v>2009</v>
      </c>
      <c r="C30" s="30" t="s">
        <v>7</v>
      </c>
      <c r="D30" s="31">
        <f>INDEX('Calendar Year Conversions'!$G$13:$G$37,MATCH('Materials Calculation'!B30,'Calendar Year Conversions'!$D$13:$D$37,0))</f>
        <v>336.98599999999999</v>
      </c>
      <c r="E30" s="31">
        <f>INDEX('Calendar Year Conversions'!$F$13:$F$37,MATCH('Materials Calculation'!B30,'Calendar Year Conversions'!$D$13:$D$37,0))</f>
        <v>126.763949642</v>
      </c>
      <c r="F30" s="32">
        <f t="shared" si="0"/>
        <v>210.22205035799999</v>
      </c>
      <c r="G30" s="42">
        <f>HLOOKUP(B30,'Canadian GDP Price Index'!$D$5:$AH$6,2,0)/100</f>
        <v>1.016</v>
      </c>
      <c r="H30" s="32">
        <f t="shared" si="1"/>
        <v>206.91146688779526</v>
      </c>
    </row>
    <row r="31" spans="2:8" x14ac:dyDescent="0.25">
      <c r="B31" s="30">
        <v>2010</v>
      </c>
      <c r="C31" s="30" t="s">
        <v>7</v>
      </c>
      <c r="D31" s="31">
        <f>INDEX('Calendar Year Conversions'!$G$13:$G$37,MATCH('Materials Calculation'!B31,'Calendar Year Conversions'!$D$13:$D$37,0))</f>
        <v>346.74599999999998</v>
      </c>
      <c r="E31" s="31">
        <f>INDEX('Calendar Year Conversions'!$F$13:$F$37,MATCH('Materials Calculation'!B31,'Calendar Year Conversions'!$D$13:$D$37,0))</f>
        <v>133.007325616</v>
      </c>
      <c r="F31" s="32">
        <f t="shared" si="0"/>
        <v>213.73867438399998</v>
      </c>
      <c r="G31" s="42">
        <f>HLOOKUP(B31,'Canadian GDP Price Index'!$D$5:$AH$6,2,0)/100</f>
        <v>1.0449999999999999</v>
      </c>
      <c r="H31" s="32">
        <f t="shared" si="1"/>
        <v>204.53461663540668</v>
      </c>
    </row>
    <row r="32" spans="2:8" x14ac:dyDescent="0.25">
      <c r="B32" s="30">
        <v>2011</v>
      </c>
      <c r="C32" s="30" t="s">
        <v>7</v>
      </c>
      <c r="D32" s="31">
        <f>INDEX('Calendar Year Conversions'!$G$13:$G$37,MATCH('Materials Calculation'!B32,'Calendar Year Conversions'!$D$13:$D$37,0))</f>
        <v>360.51100000000002</v>
      </c>
      <c r="E32" s="31">
        <f>INDEX('Calendar Year Conversions'!$F$13:$F$37,MATCH('Materials Calculation'!B32,'Calendar Year Conversions'!$D$13:$D$37,0))</f>
        <v>144.81817779600001</v>
      </c>
      <c r="F32" s="32">
        <f t="shared" si="0"/>
        <v>215.69282220400001</v>
      </c>
      <c r="G32" s="42">
        <f>HLOOKUP(B32,'Canadian GDP Price Index'!$D$5:$AH$6,2,0)/100</f>
        <v>1.079</v>
      </c>
      <c r="H32" s="32">
        <f t="shared" si="1"/>
        <v>199.90066932715479</v>
      </c>
    </row>
    <row r="33" spans="2:8" x14ac:dyDescent="0.25">
      <c r="B33" s="30">
        <v>2012</v>
      </c>
      <c r="C33" s="30" t="s">
        <v>7</v>
      </c>
      <c r="D33" s="31">
        <f>INDEX('Calendar Year Conversions'!$G$13:$G$37,MATCH('Materials Calculation'!B33,'Calendar Year Conversions'!$D$13:$D$37,0))</f>
        <v>391.4</v>
      </c>
      <c r="E33" s="31">
        <f>INDEX('Calendar Year Conversions'!$F$13:$F$37,MATCH('Materials Calculation'!B33,'Calendar Year Conversions'!$D$13:$D$37,0))</f>
        <v>159.06494985399999</v>
      </c>
      <c r="F33" s="32">
        <f t="shared" si="0"/>
        <v>232.33505014599999</v>
      </c>
      <c r="G33" s="42">
        <f>HLOOKUP(B33,'Canadian GDP Price Index'!$D$5:$AH$6,2,0)/100</f>
        <v>1.0920000000000001</v>
      </c>
      <c r="H33" s="32">
        <f t="shared" si="1"/>
        <v>212.7610349322344</v>
      </c>
    </row>
    <row r="34" spans="2:8" x14ac:dyDescent="0.25">
      <c r="B34" s="30">
        <v>2013</v>
      </c>
      <c r="C34" s="30" t="s">
        <v>7</v>
      </c>
      <c r="D34" s="31">
        <f>INDEX('Calendar Year Conversions'!$G$13:$G$37,MATCH('Materials Calculation'!B34,'Calendar Year Conversions'!$D$13:$D$37,0))</f>
        <v>415.5</v>
      </c>
      <c r="E34" s="31">
        <f>INDEX('Calendar Year Conversions'!$F$13:$F$37,MATCH('Materials Calculation'!B34,'Calendar Year Conversions'!$D$13:$D$37,0))</f>
        <v>168.84485613999999</v>
      </c>
      <c r="F34" s="32">
        <f t="shared" si="0"/>
        <v>246.65514386000001</v>
      </c>
      <c r="G34" s="42">
        <f>HLOOKUP(B34,'Canadian GDP Price Index'!$D$5:$AH$6,2,0)/100</f>
        <v>1.1100000000000001</v>
      </c>
      <c r="H34" s="32">
        <f t="shared" si="1"/>
        <v>222.2118413153153</v>
      </c>
    </row>
    <row r="35" spans="2:8" x14ac:dyDescent="0.25">
      <c r="B35" s="30">
        <v>2014</v>
      </c>
      <c r="C35" s="30" t="s">
        <v>7</v>
      </c>
      <c r="D35" s="31">
        <f>INDEX('Calendar Year Conversions'!$G$13:$G$37,MATCH('Materials Calculation'!B35,'Calendar Year Conversions'!$D$13:$D$37,0))</f>
        <v>408.13400000000001</v>
      </c>
      <c r="E35" s="31">
        <f>INDEX('Calendar Year Conversions'!$F$13:$F$37,MATCH('Materials Calculation'!B35,'Calendar Year Conversions'!$D$13:$D$37,0))</f>
        <v>172.71422853000001</v>
      </c>
      <c r="F35" s="32">
        <f t="shared" si="0"/>
        <v>235.41977147</v>
      </c>
      <c r="G35" s="42">
        <f>HLOOKUP(B35,'Canadian GDP Price Index'!$D$5:$AH$6,2,0)/100</f>
        <v>1.131</v>
      </c>
      <c r="H35" s="32">
        <f t="shared" si="1"/>
        <v>208.15187574712644</v>
      </c>
    </row>
    <row r="36" spans="2:8" x14ac:dyDescent="0.25">
      <c r="B36" s="30">
        <v>2015</v>
      </c>
      <c r="C36" s="30" t="s">
        <v>7</v>
      </c>
      <c r="D36" s="31">
        <f>INDEX('Calendar Year Conversions'!$G$13:$G$37,MATCH('Materials Calculation'!B36,'Calendar Year Conversions'!$D$13:$D$37,0))</f>
        <v>430.90300000000002</v>
      </c>
      <c r="E36" s="31">
        <f>INDEX('Calendar Year Conversions'!$F$13:$F$37,MATCH('Materials Calculation'!B36,'Calendar Year Conversions'!$D$13:$D$37,0))</f>
        <v>170.02391289799999</v>
      </c>
      <c r="F36" s="32">
        <f t="shared" si="0"/>
        <v>260.87908710200003</v>
      </c>
      <c r="G36" s="42">
        <f>HLOOKUP(B36,'Canadian GDP Price Index'!$D$5:$AH$6,2,0)/100</f>
        <v>1.1220000000000001</v>
      </c>
      <c r="H36" s="32">
        <f t="shared" si="1"/>
        <v>232.51255534937613</v>
      </c>
    </row>
    <row r="37" spans="2:8" x14ac:dyDescent="0.25">
      <c r="B37" s="30">
        <v>2016</v>
      </c>
      <c r="C37" s="30" t="s">
        <v>7</v>
      </c>
      <c r="D37" s="31">
        <f>INDEX('Calendar Year Conversions'!$G$13:$G$37,MATCH('Materials Calculation'!B37,'Calendar Year Conversions'!$D$13:$D$37,0))</f>
        <v>449.7</v>
      </c>
      <c r="E37" s="31">
        <f>INDEX('Calendar Year Conversions'!$F$13:$F$37,MATCH('Materials Calculation'!B37,'Calendar Year Conversions'!$D$13:$D$37,0))</f>
        <v>166.84799563199999</v>
      </c>
      <c r="F37" s="32">
        <f t="shared" si="0"/>
        <v>282.852004368</v>
      </c>
      <c r="G37" s="42">
        <f>HLOOKUP(B37,'Canadian GDP Price Index'!$D$5:$AH$6,2,0)/100</f>
        <v>1.129</v>
      </c>
      <c r="H37" s="32">
        <f t="shared" si="1"/>
        <v>250.53321910363152</v>
      </c>
    </row>
  </sheetData>
  <pageMargins left="0.35" right="0.2" top="1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G37"/>
  <sheetViews>
    <sheetView showGridLines="0" zoomScale="75" zoomScaleNormal="75" workbookViewId="0">
      <selection activeCell="B14" sqref="B14"/>
    </sheetView>
  </sheetViews>
  <sheetFormatPr defaultRowHeight="15" x14ac:dyDescent="0.25"/>
  <cols>
    <col min="2" max="2" width="5" customWidth="1"/>
    <col min="3" max="3" width="23.7109375" customWidth="1"/>
    <col min="4" max="4" width="14.42578125" customWidth="1"/>
    <col min="5" max="6" width="12.42578125" customWidth="1"/>
    <col min="7" max="7" width="13.42578125" customWidth="1"/>
  </cols>
  <sheetData>
    <row r="2" spans="2:7" ht="21" x14ac:dyDescent="0.35">
      <c r="B2" s="19" t="str">
        <f ca="1">MID(CELL("filename",A6),FIND("]",CELL("filename",A6))+1,256)</f>
        <v>Calendar Year Conversions</v>
      </c>
      <c r="C2" s="19"/>
      <c r="D2" s="19"/>
      <c r="E2" s="19"/>
      <c r="F2" s="19"/>
      <c r="G2" s="19"/>
    </row>
    <row r="4" spans="2:7" x14ac:dyDescent="0.25">
      <c r="B4" s="20" t="s">
        <v>4</v>
      </c>
      <c r="C4" s="6"/>
      <c r="D4" s="21"/>
    </row>
    <row r="5" spans="2:7" x14ac:dyDescent="0.25">
      <c r="B5" s="22" t="s">
        <v>52</v>
      </c>
      <c r="C5" s="11"/>
      <c r="D5" s="23"/>
    </row>
    <row r="7" spans="2:7" ht="15.75" x14ac:dyDescent="0.25">
      <c r="B7" s="8" t="s">
        <v>53</v>
      </c>
      <c r="C7" s="24"/>
      <c r="D7" s="24"/>
      <c r="E7" s="24"/>
      <c r="F7" s="24"/>
      <c r="G7" s="24"/>
    </row>
    <row r="8" spans="2:7" x14ac:dyDescent="0.25">
      <c r="B8" s="9"/>
      <c r="C8" s="25"/>
      <c r="D8" s="4"/>
      <c r="E8" s="4"/>
    </row>
    <row r="9" spans="2:7" x14ac:dyDescent="0.25">
      <c r="B9" s="10" t="s">
        <v>5</v>
      </c>
      <c r="C9" s="26"/>
      <c r="D9" s="26" t="s">
        <v>54</v>
      </c>
      <c r="E9" s="26"/>
      <c r="F9" s="26"/>
      <c r="G9" s="26"/>
    </row>
    <row r="11" spans="2:7" x14ac:dyDescent="0.25">
      <c r="B11" s="1"/>
      <c r="C11" s="1"/>
      <c r="D11" s="1"/>
      <c r="E11" s="49"/>
      <c r="F11" s="49"/>
      <c r="G11" s="17" t="s">
        <v>0</v>
      </c>
    </row>
    <row r="12" spans="2:7" ht="60" x14ac:dyDescent="0.25">
      <c r="B12" s="1"/>
      <c r="C12" s="1" t="s">
        <v>1</v>
      </c>
      <c r="D12" s="1" t="s">
        <v>2</v>
      </c>
      <c r="E12" s="1" t="s">
        <v>18</v>
      </c>
      <c r="F12" s="1" t="s">
        <v>51</v>
      </c>
      <c r="G12" s="2" t="s">
        <v>57</v>
      </c>
    </row>
    <row r="13" spans="2:7" x14ac:dyDescent="0.25">
      <c r="B13" s="14">
        <v>1</v>
      </c>
      <c r="C13" s="13" t="s">
        <v>7</v>
      </c>
      <c r="D13" s="13">
        <v>1992</v>
      </c>
      <c r="E13" s="27">
        <f>(IF($D13=1990,"-",IF($D13&gt;2004,'From Enbridge'!E13,(('From Enbridge'!E13*(9/12))+('From Enbridge'!E14*(3/12))))))</f>
        <v>1303.75</v>
      </c>
      <c r="F13" s="27">
        <f>(IF($D13=1990,"-",IF($D13&gt;2004,'From Enbridge'!G13,(('From Enbridge'!G13*(9/12))+('From Enbridge'!G14*(3/12))))))</f>
        <v>36.049999999999997</v>
      </c>
      <c r="G13" s="27">
        <f>(IF($D13=1990,"-",IF($D13&gt;2004,'From Enbridge'!I13,(('From Enbridge'!I13*(9/12))+('From Enbridge'!I14*(3/12))))))</f>
        <v>201.54999999999998</v>
      </c>
    </row>
    <row r="14" spans="2:7" x14ac:dyDescent="0.25">
      <c r="B14" s="14">
        <f t="shared" ref="B14:B37" si="0">B13+1</f>
        <v>2</v>
      </c>
      <c r="C14" s="13" t="s">
        <v>7</v>
      </c>
      <c r="D14" s="13">
        <v>1993</v>
      </c>
      <c r="E14" s="27">
        <f>(IF($D14=1990,"-",IF($D14&gt;2004,'From Enbridge'!E14,(('From Enbridge'!E14*(9/12))+('From Enbridge'!E15*(3/12))))))</f>
        <v>1317</v>
      </c>
      <c r="F14" s="27">
        <f>(IF($D14=1990,"-",IF($D14&gt;2004,'From Enbridge'!G14,(('From Enbridge'!G14*(9/12))+('From Enbridge'!G15*(3/12))))))</f>
        <v>37.125</v>
      </c>
      <c r="G14" s="27">
        <f>(IF($D14=1990,"-",IF($D14&gt;2004,'From Enbridge'!I14,(('From Enbridge'!I14*(9/12))+('From Enbridge'!I15*(3/12))))))</f>
        <v>217.5</v>
      </c>
    </row>
    <row r="15" spans="2:7" x14ac:dyDescent="0.25">
      <c r="B15" s="14">
        <f t="shared" si="0"/>
        <v>3</v>
      </c>
      <c r="C15" s="13" t="s">
        <v>7</v>
      </c>
      <c r="D15" s="13">
        <v>1994</v>
      </c>
      <c r="E15" s="27">
        <f>(IF($D15=1990,"-",IF($D15&gt;2004,'From Enbridge'!E15,(('From Enbridge'!E15*(9/12))+('From Enbridge'!E16*(3/12))))))</f>
        <v>1334.25</v>
      </c>
      <c r="F15" s="27">
        <f>(IF($D15=1990,"-",IF($D15&gt;2004,'From Enbridge'!G15,(('From Enbridge'!G15*(9/12))+('From Enbridge'!G16*(3/12))))))</f>
        <v>39.15</v>
      </c>
      <c r="G15" s="27">
        <f>(IF($D15=1990,"-",IF($D15&gt;2004,'From Enbridge'!I15,(('From Enbridge'!I15*(9/12))+('From Enbridge'!I16*(3/12))))))</f>
        <v>226.95000000000002</v>
      </c>
    </row>
    <row r="16" spans="2:7" x14ac:dyDescent="0.25">
      <c r="B16" s="14">
        <f t="shared" si="0"/>
        <v>4</v>
      </c>
      <c r="C16" s="13" t="s">
        <v>7</v>
      </c>
      <c r="D16" s="13">
        <v>1995</v>
      </c>
      <c r="E16" s="27">
        <f>(IF($D16=1990,"-",IF($D16&gt;2004,'From Enbridge'!E16,(('From Enbridge'!E16*(9/12))+('From Enbridge'!E17*(3/12))))))</f>
        <v>1348.5</v>
      </c>
      <c r="F16" s="27">
        <f>(IF($D16=1990,"-",IF($D16&gt;2004,'From Enbridge'!G16,(('From Enbridge'!G16*(9/12))+('From Enbridge'!G17*(3/12))))))</f>
        <v>39.300000000000004</v>
      </c>
      <c r="G16" s="27">
        <f>(IF($D16=1990,"-",IF($D16&gt;2004,'From Enbridge'!I16,(('From Enbridge'!I16*(9/12))+('From Enbridge'!I17*(3/12))))))</f>
        <v>235.27500000000001</v>
      </c>
    </row>
    <row r="17" spans="2:7" x14ac:dyDescent="0.25">
      <c r="B17" s="14">
        <f t="shared" si="0"/>
        <v>5</v>
      </c>
      <c r="C17" s="13" t="s">
        <v>7</v>
      </c>
      <c r="D17" s="13">
        <v>1996</v>
      </c>
      <c r="E17" s="27">
        <f>(IF($D17=1990,"-",IF($D17&gt;2004,'From Enbridge'!E17,(('From Enbridge'!E17*(9/12))+('From Enbridge'!E18*(3/12))))))</f>
        <v>1421.25</v>
      </c>
      <c r="F17" s="27">
        <f>(IF($D17=1990,"-",IF($D17&gt;2004,'From Enbridge'!G17,(('From Enbridge'!G17*(9/12))+('From Enbridge'!G18*(3/12))))))</f>
        <v>38.699999999999996</v>
      </c>
      <c r="G17" s="27">
        <f>(IF($D17=1990,"-",IF($D17&gt;2004,'From Enbridge'!I17,(('From Enbridge'!I17*(9/12))+('From Enbridge'!I18*(3/12))))))</f>
        <v>249.375</v>
      </c>
    </row>
    <row r="18" spans="2:7" x14ac:dyDescent="0.25">
      <c r="B18" s="14">
        <f t="shared" si="0"/>
        <v>6</v>
      </c>
      <c r="C18" s="13" t="s">
        <v>7</v>
      </c>
      <c r="D18" s="13">
        <v>1997</v>
      </c>
      <c r="E18" s="27">
        <f>(IF($D18=1990,"-",IF($D18&gt;2004,'From Enbridge'!E18,(('From Enbridge'!E18*(9/12))+('From Enbridge'!E19*(3/12))))))</f>
        <v>1588.0374999999999</v>
      </c>
      <c r="F18" s="27">
        <f>(IF($D18=1990,"-",IF($D18&gt;2004,'From Enbridge'!G18,(('From Enbridge'!G18*(9/12))+('From Enbridge'!G19*(3/12))))))</f>
        <v>44.253868347250005</v>
      </c>
      <c r="G18" s="27">
        <f>(IF($D18=1990,"-",IF($D18&gt;2004,'From Enbridge'!I18,(('From Enbridge'!I18*(9/12))+('From Enbridge'!I19*(3/12))))))</f>
        <v>256.52500000000003</v>
      </c>
    </row>
    <row r="19" spans="2:7" x14ac:dyDescent="0.25">
      <c r="B19" s="14">
        <f t="shared" si="0"/>
        <v>7</v>
      </c>
      <c r="C19" s="13" t="s">
        <v>7</v>
      </c>
      <c r="D19" s="13">
        <v>1998</v>
      </c>
      <c r="E19" s="27">
        <f>(IF($D19=1990,"-",IF($D19&gt;2004,'From Enbridge'!E19,(('From Enbridge'!E19*(9/12))+('From Enbridge'!E20*(3/12))))))</f>
        <v>1636.15</v>
      </c>
      <c r="F19" s="27">
        <f>(IF($D19=1990,"-",IF($D19&gt;2004,'From Enbridge'!G19,(('From Enbridge'!G19*(9/12))+('From Enbridge'!G20*(3/12))))))</f>
        <v>58.215473388999996</v>
      </c>
      <c r="G19" s="27">
        <f>(IF($D19=1990,"-",IF($D19&gt;2004,'From Enbridge'!I19,(('From Enbridge'!I19*(9/12))+('From Enbridge'!I20*(3/12))))))</f>
        <v>246.57499999999999</v>
      </c>
    </row>
    <row r="20" spans="2:7" x14ac:dyDescent="0.25">
      <c r="B20" s="14">
        <f t="shared" si="0"/>
        <v>8</v>
      </c>
      <c r="C20" s="13" t="s">
        <v>7</v>
      </c>
      <c r="D20" s="13">
        <v>1999</v>
      </c>
      <c r="E20" s="27">
        <f>(IF($D20=1990,"-",IF($D20&gt;2004,'From Enbridge'!E20,(('From Enbridge'!E20*(9/12))+('From Enbridge'!E21*(3/12))))))</f>
        <v>1652.1875000000002</v>
      </c>
      <c r="F20" s="27">
        <f>(IF($D20=1990,"-",IF($D20&gt;2004,'From Enbridge'!G20,(('From Enbridge'!G20*(9/12))+('From Enbridge'!G21*(3/12))))))</f>
        <v>62.869341736249993</v>
      </c>
      <c r="G20" s="27">
        <f>(IF($D20=1990,"-",IF($D20&gt;2004,'From Enbridge'!I20,(('From Enbridge'!I20*(9/12))+('From Enbridge'!I21*(3/12))))))</f>
        <v>252.95</v>
      </c>
    </row>
    <row r="21" spans="2:7" x14ac:dyDescent="0.25">
      <c r="B21" s="14">
        <f t="shared" si="0"/>
        <v>9</v>
      </c>
      <c r="C21" s="13" t="s">
        <v>7</v>
      </c>
      <c r="D21" s="13">
        <v>2000</v>
      </c>
      <c r="E21" s="27">
        <f>(IF($D21=1990,"-",IF($D21&gt;2004,'From Enbridge'!E21,(('From Enbridge'!E21*(9/12))+('From Enbridge'!E22*(3/12))))))</f>
        <v>1680.5774999999999</v>
      </c>
      <c r="F21" s="27">
        <f>(IF($D21=1990,"-",IF($D21&gt;2004,'From Enbridge'!G21,(('From Enbridge'!G21*(9/12))+('From Enbridge'!G22*(3/12))))))</f>
        <v>76.488500493999993</v>
      </c>
      <c r="G21" s="27">
        <f>(IF($D21=1990,"-",IF($D21&gt;2004,'From Enbridge'!I21,(('From Enbridge'!I21*(9/12))+('From Enbridge'!I22*(3/12))))))</f>
        <v>237.89999999999998</v>
      </c>
    </row>
    <row r="22" spans="2:7" x14ac:dyDescent="0.25">
      <c r="B22" s="14">
        <f t="shared" si="0"/>
        <v>10</v>
      </c>
      <c r="C22" s="13" t="s">
        <v>7</v>
      </c>
      <c r="D22" s="13">
        <v>2001</v>
      </c>
      <c r="E22" s="27">
        <f>(IF($D22=1990,"-",IF($D22&gt;2004,'From Enbridge'!E22,(('From Enbridge'!E22*(9/12))+('From Enbridge'!E23*(3/12))))))</f>
        <v>1621.2575000000002</v>
      </c>
      <c r="F22" s="27">
        <f>(IF($D22=1990,"-",IF($D22&gt;2004,'From Enbridge'!G22,(('From Enbridge'!G22*(9/12))+('From Enbridge'!G23*(3/12))))))</f>
        <v>76.18592098100001</v>
      </c>
      <c r="G22" s="27">
        <f>(IF($D22=1990,"-",IF($D22&gt;2004,'From Enbridge'!I22,(('From Enbridge'!I22*(9/12))+('From Enbridge'!I23*(3/12))))))</f>
        <v>251.72499999999999</v>
      </c>
    </row>
    <row r="23" spans="2:7" x14ac:dyDescent="0.25">
      <c r="B23" s="14">
        <f t="shared" si="0"/>
        <v>11</v>
      </c>
      <c r="C23" s="13" t="s">
        <v>7</v>
      </c>
      <c r="D23" s="13">
        <v>2002</v>
      </c>
      <c r="E23" s="27">
        <f>(IF($D23=1990,"-",IF($D23&gt;2004,'From Enbridge'!E23,(('From Enbridge'!E23*(9/12))+('From Enbridge'!E24*(3/12))))))</f>
        <v>1644.26</v>
      </c>
      <c r="F23" s="27">
        <f>(IF($D23=1990,"-",IF($D23&gt;2004,'From Enbridge'!G23,(('From Enbridge'!G23*(9/12))+('From Enbridge'!G24*(3/12))))))</f>
        <v>81.008893760250004</v>
      </c>
      <c r="G23" s="27">
        <f>(IF($D23=1990,"-",IF($D23&gt;2004,'From Enbridge'!I23,(('From Enbridge'!I23*(9/12))+('From Enbridge'!I24*(3/12))))))</f>
        <v>257.05</v>
      </c>
    </row>
    <row r="24" spans="2:7" x14ac:dyDescent="0.25">
      <c r="B24" s="14">
        <f t="shared" si="0"/>
        <v>12</v>
      </c>
      <c r="C24" s="13" t="s">
        <v>7</v>
      </c>
      <c r="D24" s="13">
        <v>2003</v>
      </c>
      <c r="E24" s="27">
        <f>(IF($D24=1990,"-",IF($D24&gt;2004,'From Enbridge'!E24,(('From Enbridge'!E24*(9/12))+('From Enbridge'!E25*(3/12))))))</f>
        <v>1720.9525000000001</v>
      </c>
      <c r="F24" s="27">
        <f>(IF($D24=1990,"-",IF($D24&gt;2004,'From Enbridge'!G24,(('From Enbridge'!G24*(9/12))+('From Enbridge'!G25*(3/12))))))</f>
        <v>90.982383297000013</v>
      </c>
      <c r="G24" s="27">
        <f>(IF($D24=1990,"-",IF($D24&gt;2004,'From Enbridge'!I24,(('From Enbridge'!I24*(9/12))+('From Enbridge'!I25*(3/12))))))</f>
        <v>292.5</v>
      </c>
    </row>
    <row r="25" spans="2:7" x14ac:dyDescent="0.25">
      <c r="B25" s="14">
        <f t="shared" si="0"/>
        <v>13</v>
      </c>
      <c r="C25" s="13" t="s">
        <v>7</v>
      </c>
      <c r="D25" s="13">
        <v>2004</v>
      </c>
      <c r="E25" s="27">
        <f>(IF($D25=1990,"-",IF($D25&gt;2004,'From Enbridge'!E25,(('From Enbridge'!E25*(9/12))+('From Enbridge'!E26*(3/12))))))</f>
        <v>1757.97</v>
      </c>
      <c r="F25" s="27">
        <f>(IF($D25=1990,"-",IF($D25&gt;2004,'From Enbridge'!G25,(('From Enbridge'!G25*(9/12))+('From Enbridge'!G26*(3/12))))))</f>
        <v>99.7443638875</v>
      </c>
      <c r="G25" s="27">
        <f>(IF($D25=1990,"-",IF($D25&gt;2004,'From Enbridge'!I25,(('From Enbridge'!I25*(9/12))+('From Enbridge'!I26*(3/12))))))</f>
        <v>305.375</v>
      </c>
    </row>
    <row r="26" spans="2:7" x14ac:dyDescent="0.25">
      <c r="B26" s="14">
        <f t="shared" si="0"/>
        <v>14</v>
      </c>
      <c r="C26" s="13" t="s">
        <v>7</v>
      </c>
      <c r="D26" s="13">
        <v>2005</v>
      </c>
      <c r="E26" s="27">
        <f>(IF($D26=1990,"-",IF($D26&gt;2004,'From Enbridge'!E26,(('From Enbridge'!E26*(9/12))+('From Enbridge'!E27*(3/12))))))</f>
        <v>1812.21</v>
      </c>
      <c r="F26" s="27">
        <f>(IF($D26=1990,"-",IF($D26&gt;2004,'From Enbridge'!G26,(('From Enbridge'!G26*(9/12))+('From Enbridge'!G27*(3/12))))))</f>
        <v>107.783658409</v>
      </c>
      <c r="G26" s="27">
        <f>(IF($D26=1990,"-",IF($D26&gt;2004,'From Enbridge'!I26,(('From Enbridge'!I26*(9/12))+('From Enbridge'!I27*(3/12))))))</f>
        <v>312.5</v>
      </c>
    </row>
    <row r="27" spans="2:7" x14ac:dyDescent="0.25">
      <c r="B27" s="14">
        <f t="shared" si="0"/>
        <v>15</v>
      </c>
      <c r="C27" s="13" t="s">
        <v>7</v>
      </c>
      <c r="D27" s="13">
        <v>2006</v>
      </c>
      <c r="E27" s="27">
        <f>(IF($D27=1990,"-",IF($D27&gt;2004,'From Enbridge'!E27,(('From Enbridge'!E27*(9/12))+('From Enbridge'!E28*(3/12))))))</f>
        <v>1809.3</v>
      </c>
      <c r="F27" s="27">
        <f>(IF($D27=1990,"-",IF($D27&gt;2004,'From Enbridge'!G27,(('From Enbridge'!G27*(9/12))+('From Enbridge'!G28*(3/12))))))</f>
        <v>115.971155008</v>
      </c>
      <c r="G27" s="27">
        <f>(IF($D27=1990,"-",IF($D27&gt;2004,'From Enbridge'!I27,(('From Enbridge'!I27*(9/12))+('From Enbridge'!I28*(3/12))))))</f>
        <v>327.02449999999999</v>
      </c>
    </row>
    <row r="28" spans="2:7" x14ac:dyDescent="0.25">
      <c r="B28" s="14">
        <f t="shared" si="0"/>
        <v>16</v>
      </c>
      <c r="C28" s="13" t="s">
        <v>7</v>
      </c>
      <c r="D28" s="13">
        <v>2007</v>
      </c>
      <c r="E28" s="27">
        <f>(IF($D28=1990,"-",IF($D28&gt;2004,'From Enbridge'!E28,(('From Enbridge'!E28*(9/12))+('From Enbridge'!E29*(3/12))))))</f>
        <v>1880.9</v>
      </c>
      <c r="F28" s="27">
        <f>(IF($D28=1990,"-",IF($D28&gt;2004,'From Enbridge'!G28,(('From Enbridge'!G28*(9/12))+('From Enbridge'!G29*(3/12))))))</f>
        <v>122.89262791199999</v>
      </c>
      <c r="G28" s="27">
        <f>(IF($D28=1990,"-",IF($D28&gt;2004,'From Enbridge'!I28,(('From Enbridge'!I28*(9/12))+('From Enbridge'!I29*(3/12))))))</f>
        <v>341.54899999999998</v>
      </c>
    </row>
    <row r="29" spans="2:7" x14ac:dyDescent="0.25">
      <c r="B29" s="14">
        <f t="shared" si="0"/>
        <v>17</v>
      </c>
      <c r="C29" s="13" t="s">
        <v>7</v>
      </c>
      <c r="D29" s="13">
        <v>2008</v>
      </c>
      <c r="E29" s="27">
        <f>(IF($D29=1990,"-",IF($D29&gt;2004,'From Enbridge'!E29,(('From Enbridge'!E29*(9/12))+('From Enbridge'!E30*(3/12))))))</f>
        <v>1858.96</v>
      </c>
      <c r="F29" s="27">
        <f>(IF($D29=1990,"-",IF($D29&gt;2004,'From Enbridge'!G29,(('From Enbridge'!G29*(9/12))+('From Enbridge'!G30*(3/12))))))</f>
        <v>124.382860252</v>
      </c>
      <c r="G29" s="27">
        <f>(IF($D29=1990,"-",IF($D29&gt;2004,'From Enbridge'!I29,(('From Enbridge'!I29*(9/12))+('From Enbridge'!I30*(3/12))))))</f>
        <v>346.32299999999998</v>
      </c>
    </row>
    <row r="30" spans="2:7" x14ac:dyDescent="0.25">
      <c r="B30" s="14">
        <f t="shared" si="0"/>
        <v>18</v>
      </c>
      <c r="C30" s="13" t="s">
        <v>7</v>
      </c>
      <c r="D30" s="13">
        <v>2009</v>
      </c>
      <c r="E30" s="27">
        <f>(IF($D30=1990,"-",IF($D30&gt;2004,'From Enbridge'!E30,(('From Enbridge'!E30*(9/12))+('From Enbridge'!E31*(3/12))))))</f>
        <v>1801.05</v>
      </c>
      <c r="F30" s="27">
        <f>(IF($D30=1990,"-",IF($D30&gt;2004,'From Enbridge'!G30,(('From Enbridge'!G30*(9/12))+('From Enbridge'!G31*(3/12))))))</f>
        <v>126.763949642</v>
      </c>
      <c r="G30" s="27">
        <f>(IF($D30=1990,"-",IF($D30&gt;2004,'From Enbridge'!I30,(('From Enbridge'!I30*(9/12))+('From Enbridge'!I31*(3/12))))))</f>
        <v>336.98599999999999</v>
      </c>
    </row>
    <row r="31" spans="2:7" x14ac:dyDescent="0.25">
      <c r="B31" s="14">
        <f t="shared" si="0"/>
        <v>19</v>
      </c>
      <c r="C31" s="13" t="s">
        <v>7</v>
      </c>
      <c r="D31" s="13">
        <v>2010</v>
      </c>
      <c r="E31" s="27">
        <f>(IF($D31=1990,"-",IF($D31&gt;2004,'From Enbridge'!E31,(('From Enbridge'!E31*(9/12))+('From Enbridge'!E32*(3/12))))))</f>
        <v>1797.98</v>
      </c>
      <c r="F31" s="27">
        <f>(IF($D31=1990,"-",IF($D31&gt;2004,'From Enbridge'!G31,(('From Enbridge'!G31*(9/12))+('From Enbridge'!G32*(3/12))))))</f>
        <v>133.007325616</v>
      </c>
      <c r="G31" s="27">
        <f>(IF($D31=1990,"-",IF($D31&gt;2004,'From Enbridge'!I31,(('From Enbridge'!I31*(9/12))+('From Enbridge'!I32*(3/12))))))</f>
        <v>346.74599999999998</v>
      </c>
    </row>
    <row r="32" spans="2:7" x14ac:dyDescent="0.25">
      <c r="B32" s="14">
        <f t="shared" si="0"/>
        <v>20</v>
      </c>
      <c r="C32" s="13" t="s">
        <v>7</v>
      </c>
      <c r="D32" s="13">
        <v>2011</v>
      </c>
      <c r="E32" s="27">
        <f>(IF($D32=1990,"-",IF($D32&gt;2004,'From Enbridge'!E32,(('From Enbridge'!E32*(9/12))+('From Enbridge'!E33*(3/12))))))</f>
        <v>1869.66</v>
      </c>
      <c r="F32" s="27">
        <f>(IF($D32=1990,"-",IF($D32&gt;2004,'From Enbridge'!G32,(('From Enbridge'!G32*(9/12))+('From Enbridge'!G33*(3/12))))))</f>
        <v>144.81817779600001</v>
      </c>
      <c r="G32" s="27">
        <f>(IF($D32=1990,"-",IF($D32&gt;2004,'From Enbridge'!I32,(('From Enbridge'!I32*(9/12))+('From Enbridge'!I33*(3/12))))))</f>
        <v>360.51100000000002</v>
      </c>
    </row>
    <row r="33" spans="2:7" x14ac:dyDescent="0.25">
      <c r="B33" s="14">
        <f t="shared" si="0"/>
        <v>21</v>
      </c>
      <c r="C33" s="13" t="s">
        <v>7</v>
      </c>
      <c r="D33" s="13">
        <v>2012</v>
      </c>
      <c r="E33" s="27">
        <f>(IF($D33=1990,"-",IF($D33&gt;2004,'From Enbridge'!E33,(('From Enbridge'!E33*(9/12))+('From Enbridge'!E34*(3/12))))))</f>
        <v>1977.19</v>
      </c>
      <c r="F33" s="27">
        <f>(IF($D33=1990,"-",IF($D33&gt;2004,'From Enbridge'!G33,(('From Enbridge'!G33*(9/12))+('From Enbridge'!G34*(3/12))))))</f>
        <v>159.06494985399999</v>
      </c>
      <c r="G33" s="27">
        <f>(IF($D33=1990,"-",IF($D33&gt;2004,'From Enbridge'!I33,(('From Enbridge'!I33*(9/12))+('From Enbridge'!I34*(3/12))))))</f>
        <v>391.4</v>
      </c>
    </row>
    <row r="34" spans="2:7" x14ac:dyDescent="0.25">
      <c r="B34" s="14">
        <f t="shared" si="0"/>
        <v>22</v>
      </c>
      <c r="C34" s="13" t="s">
        <v>7</v>
      </c>
      <c r="D34" s="13">
        <v>2013</v>
      </c>
      <c r="E34" s="27">
        <f>(IF($D34=1990,"-",IF($D34&gt;2004,'From Enbridge'!E34,(('From Enbridge'!E34*(9/12))+('From Enbridge'!E35*(3/12))))))</f>
        <v>2047.05</v>
      </c>
      <c r="F34" s="27">
        <f>(IF($D34=1990,"-",IF($D34&gt;2004,'From Enbridge'!G34,(('From Enbridge'!G34*(9/12))+('From Enbridge'!G35*(3/12))))))</f>
        <v>168.84485613999999</v>
      </c>
      <c r="G34" s="27">
        <f>(IF($D34=1990,"-",IF($D34&gt;2004,'From Enbridge'!I34,(('From Enbridge'!I34*(9/12))+('From Enbridge'!I35*(3/12))))))</f>
        <v>415.5</v>
      </c>
    </row>
    <row r="35" spans="2:7" x14ac:dyDescent="0.25">
      <c r="B35" s="14">
        <f t="shared" si="0"/>
        <v>23</v>
      </c>
      <c r="C35" s="13" t="s">
        <v>7</v>
      </c>
      <c r="D35" s="13">
        <v>2014</v>
      </c>
      <c r="E35" s="27">
        <f>(IF($D35=1990,"-",IF($D35&gt;2004,'From Enbridge'!E35,(('From Enbridge'!E35*(9/12))+('From Enbridge'!E36*(3/12))))))</f>
        <v>2057</v>
      </c>
      <c r="F35" s="27">
        <f>(IF($D35=1990,"-",IF($D35&gt;2004,'From Enbridge'!G35,(('From Enbridge'!G35*(9/12))+('From Enbridge'!G36*(3/12))))))</f>
        <v>172.71422853000001</v>
      </c>
      <c r="G35" s="27">
        <f>(IF($D35=1990,"-",IF($D35&gt;2004,'From Enbridge'!I35,(('From Enbridge'!I35*(9/12))+('From Enbridge'!I36*(3/12))))))</f>
        <v>408.13400000000001</v>
      </c>
    </row>
    <row r="36" spans="2:7" x14ac:dyDescent="0.25">
      <c r="B36" s="14">
        <f t="shared" si="0"/>
        <v>24</v>
      </c>
      <c r="C36" s="13" t="s">
        <v>7</v>
      </c>
      <c r="D36" s="13">
        <v>2015</v>
      </c>
      <c r="E36" s="27">
        <f>(IF($D36=1990,"-",IF($D36&gt;2004,'From Enbridge'!E36,(('From Enbridge'!E36*(9/12))+('From Enbridge'!E37*(3/12))))))</f>
        <v>1990</v>
      </c>
      <c r="F36" s="27">
        <f>(IF($D36=1990,"-",IF($D36&gt;2004,'From Enbridge'!G36,(('From Enbridge'!G36*(9/12))+('From Enbridge'!G37*(3/12))))))</f>
        <v>170.02391289799999</v>
      </c>
      <c r="G36" s="27">
        <f>(IF($D36=1990,"-",IF($D36&gt;2004,'From Enbridge'!I36,(('From Enbridge'!I36*(9/12))+('From Enbridge'!I37*(3/12))))))</f>
        <v>430.90300000000002</v>
      </c>
    </row>
    <row r="37" spans="2:7" x14ac:dyDescent="0.25">
      <c r="B37" s="14">
        <f t="shared" si="0"/>
        <v>25</v>
      </c>
      <c r="C37" s="13" t="s">
        <v>7</v>
      </c>
      <c r="D37" s="13">
        <v>2016</v>
      </c>
      <c r="E37" s="27">
        <f>(IF($D37=1990,"-",IF($D37&gt;2004,'From Enbridge'!E37,(('From Enbridge'!E37*(9/12))+('From Enbridge'!#REF!*(3/12))))))</f>
        <v>1925</v>
      </c>
      <c r="F37" s="27">
        <f>(IF($D37=1990,"-",IF($D37&gt;2004,'From Enbridge'!G37,(('From Enbridge'!G37*(9/12))+('From Enbridge'!#REF!*(3/12))))))</f>
        <v>166.84799563199999</v>
      </c>
      <c r="G37" s="27">
        <f>(IF($D37=1990,"-",IF($D37&gt;2004,'From Enbridge'!I37,(('From Enbridge'!I37*(9/12))+('From Enbridge'!#REF!*(3/12))))))</f>
        <v>449.7</v>
      </c>
    </row>
  </sheetData>
  <mergeCells count="1">
    <mergeCell ref="E11:F11"/>
  </mergeCells>
  <pageMargins left="0.2" right="0.2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J46"/>
  <sheetViews>
    <sheetView showGridLines="0" view="pageBreakPreview" topLeftCell="A4" zoomScale="60" zoomScaleNormal="75" workbookViewId="0">
      <selection activeCell="B11" sqref="B11:J12"/>
    </sheetView>
  </sheetViews>
  <sheetFormatPr defaultRowHeight="15" x14ac:dyDescent="0.25"/>
  <cols>
    <col min="1" max="1" width="5.85546875" customWidth="1"/>
    <col min="2" max="2" width="6.42578125" customWidth="1"/>
    <col min="3" max="3" width="30.85546875" customWidth="1"/>
    <col min="4" max="4" width="13.140625" customWidth="1"/>
    <col min="5" max="5" width="12.42578125" customWidth="1"/>
    <col min="6" max="6" width="18" customWidth="1"/>
    <col min="7" max="7" width="12.42578125" customWidth="1"/>
    <col min="8" max="8" width="18" customWidth="1"/>
    <col min="9" max="9" width="13.42578125" customWidth="1"/>
    <col min="10" max="10" width="18" customWidth="1"/>
  </cols>
  <sheetData>
    <row r="2" spans="2:10" ht="18.75" x14ac:dyDescent="0.3">
      <c r="B2" s="3" t="s">
        <v>6</v>
      </c>
    </row>
    <row r="3" spans="2:10" x14ac:dyDescent="0.25">
      <c r="B3" s="4"/>
    </row>
    <row r="4" spans="2:10" x14ac:dyDescent="0.25">
      <c r="B4" s="5" t="s">
        <v>4</v>
      </c>
      <c r="C4" s="5"/>
      <c r="D4" s="6"/>
    </row>
    <row r="5" spans="2:10" x14ac:dyDescent="0.25">
      <c r="B5" s="7" t="s">
        <v>93</v>
      </c>
      <c r="C5" s="7"/>
      <c r="D5" s="7"/>
    </row>
    <row r="6" spans="2:10" x14ac:dyDescent="0.25">
      <c r="B6" s="4"/>
      <c r="C6" s="4"/>
      <c r="D6" s="4"/>
    </row>
    <row r="7" spans="2:10" ht="15.75" x14ac:dyDescent="0.25">
      <c r="B7" s="8" t="s">
        <v>6</v>
      </c>
      <c r="C7" s="8"/>
      <c r="D7" s="8"/>
    </row>
    <row r="8" spans="2:10" x14ac:dyDescent="0.25">
      <c r="B8" s="9"/>
      <c r="C8" s="9"/>
      <c r="D8" s="9"/>
    </row>
    <row r="9" spans="2:10" x14ac:dyDescent="0.25">
      <c r="B9" s="10" t="s">
        <v>5</v>
      </c>
      <c r="C9" s="10"/>
      <c r="D9" s="11" t="s">
        <v>8</v>
      </c>
    </row>
    <row r="11" spans="2:10" ht="15" customHeight="1" x14ac:dyDescent="0.25">
      <c r="B11" s="1"/>
      <c r="C11" s="1"/>
      <c r="D11" s="1"/>
      <c r="E11" s="49"/>
      <c r="F11" s="49"/>
      <c r="G11" s="49"/>
      <c r="H11" s="49"/>
      <c r="I11" s="50" t="s">
        <v>0</v>
      </c>
      <c r="J11" s="49"/>
    </row>
    <row r="12" spans="2:10" ht="75" x14ac:dyDescent="0.25">
      <c r="B12" s="1"/>
      <c r="C12" s="1" t="s">
        <v>1</v>
      </c>
      <c r="D12" s="1" t="s">
        <v>2</v>
      </c>
      <c r="E12" s="1" t="s">
        <v>18</v>
      </c>
      <c r="F12" s="1" t="s">
        <v>3</v>
      </c>
      <c r="G12" s="1" t="s">
        <v>51</v>
      </c>
      <c r="H12" s="1" t="s">
        <v>3</v>
      </c>
      <c r="I12" s="2" t="s">
        <v>19</v>
      </c>
      <c r="J12" s="1" t="s">
        <v>3</v>
      </c>
    </row>
    <row r="13" spans="2:10" ht="45" x14ac:dyDescent="0.25">
      <c r="B13" s="14">
        <v>1</v>
      </c>
      <c r="C13" s="13" t="s">
        <v>7</v>
      </c>
      <c r="D13" s="13">
        <v>1992</v>
      </c>
      <c r="E13" s="15">
        <v>1301</v>
      </c>
      <c r="F13" s="16" t="s">
        <v>22</v>
      </c>
      <c r="G13" s="15">
        <v>35.9</v>
      </c>
      <c r="H13" s="16" t="s">
        <v>21</v>
      </c>
      <c r="I13" s="15">
        <v>197.1</v>
      </c>
      <c r="J13" s="16" t="s">
        <v>20</v>
      </c>
    </row>
    <row r="14" spans="2:10" ht="45" x14ac:dyDescent="0.25">
      <c r="B14" s="14">
        <f t="shared" ref="B14:B37" si="0">B13+1</f>
        <v>2</v>
      </c>
      <c r="C14" s="13" t="s">
        <v>7</v>
      </c>
      <c r="D14" s="13">
        <v>1993</v>
      </c>
      <c r="E14" s="15">
        <v>1312</v>
      </c>
      <c r="F14" s="16" t="s">
        <v>25</v>
      </c>
      <c r="G14" s="15">
        <v>36.5</v>
      </c>
      <c r="H14" s="16" t="s">
        <v>24</v>
      </c>
      <c r="I14" s="15">
        <v>214.9</v>
      </c>
      <c r="J14" s="16" t="s">
        <v>23</v>
      </c>
    </row>
    <row r="15" spans="2:10" ht="45" x14ac:dyDescent="0.25">
      <c r="B15" s="14">
        <f t="shared" si="0"/>
        <v>3</v>
      </c>
      <c r="C15" s="13" t="s">
        <v>7</v>
      </c>
      <c r="D15" s="13">
        <v>1994</v>
      </c>
      <c r="E15" s="15">
        <v>1332</v>
      </c>
      <c r="F15" s="16" t="s">
        <v>28</v>
      </c>
      <c r="G15" s="15">
        <v>39</v>
      </c>
      <c r="H15" s="16" t="s">
        <v>27</v>
      </c>
      <c r="I15" s="15">
        <v>225.3</v>
      </c>
      <c r="J15" s="16" t="s">
        <v>26</v>
      </c>
    </row>
    <row r="16" spans="2:10" ht="45" x14ac:dyDescent="0.25">
      <c r="B16" s="14">
        <f t="shared" si="0"/>
        <v>4</v>
      </c>
      <c r="C16" s="13" t="s">
        <v>7</v>
      </c>
      <c r="D16" s="13">
        <v>1995</v>
      </c>
      <c r="E16" s="15">
        <v>1341</v>
      </c>
      <c r="F16" s="16" t="s">
        <v>31</v>
      </c>
      <c r="G16" s="15">
        <v>39.6</v>
      </c>
      <c r="H16" s="16" t="s">
        <v>30</v>
      </c>
      <c r="I16" s="15">
        <v>231.9</v>
      </c>
      <c r="J16" s="16" t="s">
        <v>29</v>
      </c>
    </row>
    <row r="17" spans="2:10" ht="45" x14ac:dyDescent="0.25">
      <c r="B17" s="14">
        <f t="shared" si="0"/>
        <v>5</v>
      </c>
      <c r="C17" s="13" t="s">
        <v>7</v>
      </c>
      <c r="D17" s="13">
        <v>1996</v>
      </c>
      <c r="E17" s="15">
        <v>1371</v>
      </c>
      <c r="F17" s="16" t="s">
        <v>34</v>
      </c>
      <c r="G17" s="15">
        <v>38.4</v>
      </c>
      <c r="H17" s="16" t="s">
        <v>33</v>
      </c>
      <c r="I17" s="15">
        <v>245.4</v>
      </c>
      <c r="J17" s="16" t="s">
        <v>32</v>
      </c>
    </row>
    <row r="18" spans="2:10" ht="45" x14ac:dyDescent="0.25">
      <c r="B18" s="14">
        <f t="shared" si="0"/>
        <v>6</v>
      </c>
      <c r="C18" s="13" t="s">
        <v>7</v>
      </c>
      <c r="D18" s="13">
        <v>1997</v>
      </c>
      <c r="E18" s="15">
        <v>1572</v>
      </c>
      <c r="F18" s="16" t="s">
        <v>37</v>
      </c>
      <c r="G18" s="15">
        <v>39.6</v>
      </c>
      <c r="H18" s="16" t="s">
        <v>36</v>
      </c>
      <c r="I18" s="15">
        <v>261.3</v>
      </c>
      <c r="J18" s="16" t="s">
        <v>35</v>
      </c>
    </row>
    <row r="19" spans="2:10" ht="45" x14ac:dyDescent="0.25">
      <c r="B19" s="14">
        <f t="shared" si="0"/>
        <v>7</v>
      </c>
      <c r="C19" s="13" t="s">
        <v>7</v>
      </c>
      <c r="D19" s="13">
        <v>1998</v>
      </c>
      <c r="E19" s="15">
        <f>AVERAGE(E18,E21)</f>
        <v>1636.15</v>
      </c>
      <c r="F19" s="16" t="s">
        <v>55</v>
      </c>
      <c r="G19" s="15">
        <f>AVERAGE($G$18,$G$21)</f>
        <v>58.215473388999996</v>
      </c>
      <c r="H19" s="16" t="s">
        <v>55</v>
      </c>
      <c r="I19" s="15">
        <v>242.2</v>
      </c>
      <c r="J19" s="16" t="s">
        <v>38</v>
      </c>
    </row>
    <row r="20" spans="2:10" ht="45" x14ac:dyDescent="0.25">
      <c r="B20" s="14">
        <f t="shared" si="0"/>
        <v>8</v>
      </c>
      <c r="C20" s="13" t="s">
        <v>7</v>
      </c>
      <c r="D20" s="13">
        <v>1999</v>
      </c>
      <c r="E20" s="15">
        <f>AVERAGE(E18,E21)</f>
        <v>1636.15</v>
      </c>
      <c r="F20" s="16" t="s">
        <v>55</v>
      </c>
      <c r="G20" s="15">
        <f>AVERAGE($G$18,$G$21)</f>
        <v>58.215473388999996</v>
      </c>
      <c r="H20" s="16" t="s">
        <v>55</v>
      </c>
      <c r="I20" s="15">
        <v>259.7</v>
      </c>
      <c r="J20" s="16" t="s">
        <v>39</v>
      </c>
    </row>
    <row r="21" spans="2:10" ht="45" x14ac:dyDescent="0.25">
      <c r="B21" s="14">
        <f t="shared" si="0"/>
        <v>9</v>
      </c>
      <c r="C21" s="13" t="s">
        <v>7</v>
      </c>
      <c r="D21" s="13">
        <v>2000</v>
      </c>
      <c r="E21" s="15">
        <f>'2000'!$D$4</f>
        <v>1700.3</v>
      </c>
      <c r="F21" s="16" t="s">
        <v>94</v>
      </c>
      <c r="G21" s="18">
        <f>'2000'!$E$4/1000000</f>
        <v>76.830946777999998</v>
      </c>
      <c r="H21" s="16" t="s">
        <v>94</v>
      </c>
      <c r="I21" s="15">
        <v>232.7</v>
      </c>
      <c r="J21" s="16" t="s">
        <v>39</v>
      </c>
    </row>
    <row r="22" spans="2:10" ht="45" x14ac:dyDescent="0.25">
      <c r="B22" s="14">
        <f t="shared" si="0"/>
        <v>10</v>
      </c>
      <c r="C22" s="13" t="s">
        <v>7</v>
      </c>
      <c r="D22" s="13">
        <v>2001</v>
      </c>
      <c r="E22" s="15">
        <f>'2001'!$D$4</f>
        <v>1621.41</v>
      </c>
      <c r="F22" s="16" t="s">
        <v>95</v>
      </c>
      <c r="G22" s="18">
        <f>'2001'!E4/1000000</f>
        <v>75.461161642000008</v>
      </c>
      <c r="H22" s="16" t="s">
        <v>95</v>
      </c>
      <c r="I22" s="15">
        <v>253.5</v>
      </c>
      <c r="J22" s="16" t="s">
        <v>39</v>
      </c>
    </row>
    <row r="23" spans="2:10" ht="45" x14ac:dyDescent="0.25">
      <c r="B23" s="14">
        <f t="shared" si="0"/>
        <v>11</v>
      </c>
      <c r="C23" s="13" t="s">
        <v>7</v>
      </c>
      <c r="D23" s="13">
        <v>2002</v>
      </c>
      <c r="E23" s="15">
        <f>'2002'!$D$4</f>
        <v>1620.8</v>
      </c>
      <c r="F23" s="16" t="s">
        <v>96</v>
      </c>
      <c r="G23" s="18">
        <f>'2002'!E4/1000000</f>
        <v>78.360198998000001</v>
      </c>
      <c r="H23" s="16" t="s">
        <v>96</v>
      </c>
      <c r="I23" s="15">
        <v>246.4</v>
      </c>
      <c r="J23" s="16" t="s">
        <v>39</v>
      </c>
    </row>
    <row r="24" spans="2:10" ht="45" x14ac:dyDescent="0.25">
      <c r="B24" s="14">
        <f t="shared" si="0"/>
        <v>12</v>
      </c>
      <c r="C24" s="13" t="s">
        <v>7</v>
      </c>
      <c r="D24" s="13">
        <v>2003</v>
      </c>
      <c r="E24" s="15">
        <f>'2003'!$D$4</f>
        <v>1714.64</v>
      </c>
      <c r="F24" s="16" t="s">
        <v>97</v>
      </c>
      <c r="G24" s="18">
        <f>'2003'!E4/1000000</f>
        <v>88.954978047000012</v>
      </c>
      <c r="H24" s="16" t="s">
        <v>97</v>
      </c>
      <c r="I24" s="15">
        <v>289</v>
      </c>
      <c r="J24" s="16" t="s">
        <v>91</v>
      </c>
    </row>
    <row r="25" spans="2:10" ht="45" x14ac:dyDescent="0.25">
      <c r="B25" s="14">
        <f t="shared" si="0"/>
        <v>13</v>
      </c>
      <c r="C25" s="13" t="s">
        <v>7</v>
      </c>
      <c r="D25" s="13">
        <v>2004</v>
      </c>
      <c r="E25" s="15">
        <f>'2004'!$D$4</f>
        <v>1739.89</v>
      </c>
      <c r="F25" s="16" t="s">
        <v>98</v>
      </c>
      <c r="G25" s="18">
        <f>'2004'!E4/1000000</f>
        <v>97.064599047000002</v>
      </c>
      <c r="H25" s="16" t="s">
        <v>98</v>
      </c>
      <c r="I25" s="15">
        <v>303</v>
      </c>
      <c r="J25" s="16" t="s">
        <v>9</v>
      </c>
    </row>
    <row r="26" spans="2:10" ht="45" x14ac:dyDescent="0.25">
      <c r="B26" s="14">
        <f t="shared" si="0"/>
        <v>14</v>
      </c>
      <c r="C26" s="13" t="s">
        <v>7</v>
      </c>
      <c r="D26" s="13">
        <v>2005</v>
      </c>
      <c r="E26" s="15">
        <f>'2005'!$D$4</f>
        <v>1812.21</v>
      </c>
      <c r="F26" s="16" t="s">
        <v>99</v>
      </c>
      <c r="G26" s="18">
        <f>'2005'!E4/1000000</f>
        <v>107.783658409</v>
      </c>
      <c r="H26" s="16" t="s">
        <v>99</v>
      </c>
      <c r="I26" s="15">
        <v>312.5</v>
      </c>
      <c r="J26" s="16" t="s">
        <v>10</v>
      </c>
    </row>
    <row r="27" spans="2:10" ht="30" x14ac:dyDescent="0.25">
      <c r="B27" s="14">
        <f t="shared" si="0"/>
        <v>15</v>
      </c>
      <c r="C27" s="13" t="s">
        <v>7</v>
      </c>
      <c r="D27" s="13">
        <v>2006</v>
      </c>
      <c r="E27" s="15">
        <f>'2006'!$D$4</f>
        <v>1809.3</v>
      </c>
      <c r="F27" s="16" t="s">
        <v>100</v>
      </c>
      <c r="G27" s="18">
        <f>'2006'!E4/1000000</f>
        <v>115.971155008</v>
      </c>
      <c r="H27" s="16" t="s">
        <v>100</v>
      </c>
      <c r="I27" s="15">
        <f>AVERAGE(I26,I28)</f>
        <v>327.02449999999999</v>
      </c>
      <c r="J27" s="16" t="s">
        <v>56</v>
      </c>
    </row>
    <row r="28" spans="2:10" ht="45" x14ac:dyDescent="0.25">
      <c r="B28" s="14">
        <f t="shared" si="0"/>
        <v>16</v>
      </c>
      <c r="C28" s="13" t="s">
        <v>7</v>
      </c>
      <c r="D28" s="13">
        <v>2007</v>
      </c>
      <c r="E28" s="15">
        <f>'2007'!$D$4</f>
        <v>1880.9</v>
      </c>
      <c r="F28" s="16" t="s">
        <v>101</v>
      </c>
      <c r="G28" s="18">
        <f>'2007'!E4/1000000</f>
        <v>122.89262791199999</v>
      </c>
      <c r="H28" s="16" t="s">
        <v>101</v>
      </c>
      <c r="I28" s="15">
        <v>341.54899999999998</v>
      </c>
      <c r="J28" s="16" t="s">
        <v>11</v>
      </c>
    </row>
    <row r="29" spans="2:10" ht="45" x14ac:dyDescent="0.25">
      <c r="B29" s="14">
        <f t="shared" si="0"/>
        <v>17</v>
      </c>
      <c r="C29" s="13" t="s">
        <v>7</v>
      </c>
      <c r="D29" s="13">
        <v>2008</v>
      </c>
      <c r="E29" s="15">
        <f>'2008'!$D$4</f>
        <v>1858.96</v>
      </c>
      <c r="F29" s="16" t="s">
        <v>102</v>
      </c>
      <c r="G29" s="18">
        <f>'2008'!E4/1000000</f>
        <v>124.382860252</v>
      </c>
      <c r="H29" s="16" t="s">
        <v>102</v>
      </c>
      <c r="I29" s="15">
        <v>346.32299999999998</v>
      </c>
      <c r="J29" s="16" t="s">
        <v>90</v>
      </c>
    </row>
    <row r="30" spans="2:10" ht="45" x14ac:dyDescent="0.25">
      <c r="B30" s="14">
        <f t="shared" si="0"/>
        <v>18</v>
      </c>
      <c r="C30" s="13" t="s">
        <v>7</v>
      </c>
      <c r="D30" s="13">
        <v>2009</v>
      </c>
      <c r="E30" s="15">
        <f>'2009'!$D$4</f>
        <v>1801.05</v>
      </c>
      <c r="F30" s="16" t="s">
        <v>103</v>
      </c>
      <c r="G30" s="18">
        <f>'2009'!E4/1000000</f>
        <v>126.763949642</v>
      </c>
      <c r="H30" s="16" t="s">
        <v>103</v>
      </c>
      <c r="I30" s="15">
        <v>336.98599999999999</v>
      </c>
      <c r="J30" s="16" t="s">
        <v>12</v>
      </c>
    </row>
    <row r="31" spans="2:10" ht="45" x14ac:dyDescent="0.25">
      <c r="B31" s="14">
        <f t="shared" si="0"/>
        <v>19</v>
      </c>
      <c r="C31" s="13" t="s">
        <v>7</v>
      </c>
      <c r="D31" s="13">
        <v>2010</v>
      </c>
      <c r="E31" s="15">
        <f>'2010'!$D$4</f>
        <v>1797.98</v>
      </c>
      <c r="F31" s="16" t="s">
        <v>104</v>
      </c>
      <c r="G31" s="18">
        <f>'2010'!E4/1000000</f>
        <v>133.007325616</v>
      </c>
      <c r="H31" s="16" t="s">
        <v>104</v>
      </c>
      <c r="I31" s="15">
        <v>346.74599999999998</v>
      </c>
      <c r="J31" s="16" t="s">
        <v>13</v>
      </c>
    </row>
    <row r="32" spans="2:10" ht="45" x14ac:dyDescent="0.25">
      <c r="B32" s="14">
        <f t="shared" si="0"/>
        <v>20</v>
      </c>
      <c r="C32" s="13" t="s">
        <v>7</v>
      </c>
      <c r="D32" s="13">
        <v>2011</v>
      </c>
      <c r="E32" s="15">
        <f>'2011'!$D$4</f>
        <v>1869.66</v>
      </c>
      <c r="F32" s="16" t="s">
        <v>105</v>
      </c>
      <c r="G32" s="18">
        <f>'2011'!E4/1000000</f>
        <v>144.81817779600001</v>
      </c>
      <c r="H32" s="16" t="s">
        <v>105</v>
      </c>
      <c r="I32" s="15">
        <v>360.51100000000002</v>
      </c>
      <c r="J32" s="16" t="s">
        <v>14</v>
      </c>
    </row>
    <row r="33" spans="2:10" ht="45" x14ac:dyDescent="0.25">
      <c r="B33" s="14">
        <f t="shared" si="0"/>
        <v>21</v>
      </c>
      <c r="C33" s="13" t="s">
        <v>7</v>
      </c>
      <c r="D33" s="13">
        <v>2012</v>
      </c>
      <c r="E33" s="15">
        <f>'2012'!$D$4</f>
        <v>1977.19</v>
      </c>
      <c r="F33" s="16" t="s">
        <v>106</v>
      </c>
      <c r="G33" s="15">
        <f>'2012'!E4/1000000</f>
        <v>159.06494985399999</v>
      </c>
      <c r="H33" s="16" t="s">
        <v>106</v>
      </c>
      <c r="I33" s="15">
        <v>391.4</v>
      </c>
      <c r="J33" s="16" t="s">
        <v>15</v>
      </c>
    </row>
    <row r="34" spans="2:10" ht="45" x14ac:dyDescent="0.25">
      <c r="B34" s="14">
        <f t="shared" si="0"/>
        <v>22</v>
      </c>
      <c r="C34" s="13" t="s">
        <v>7</v>
      </c>
      <c r="D34" s="13">
        <v>2013</v>
      </c>
      <c r="E34" s="15">
        <f>'2013'!$D$4</f>
        <v>2047.05</v>
      </c>
      <c r="F34" s="16" t="s">
        <v>107</v>
      </c>
      <c r="G34" s="15">
        <f>'2013'!E4/1000000</f>
        <v>168.84485613999999</v>
      </c>
      <c r="H34" s="16" t="s">
        <v>107</v>
      </c>
      <c r="I34" s="15">
        <v>415.5</v>
      </c>
      <c r="J34" s="16" t="s">
        <v>92</v>
      </c>
    </row>
    <row r="35" spans="2:10" ht="45" x14ac:dyDescent="0.25">
      <c r="B35" s="14">
        <f t="shared" si="0"/>
        <v>23</v>
      </c>
      <c r="C35" s="13" t="s">
        <v>7</v>
      </c>
      <c r="D35" s="13">
        <v>2014</v>
      </c>
      <c r="E35" s="15">
        <f>'2014'!$D$4</f>
        <v>2057</v>
      </c>
      <c r="F35" s="16" t="s">
        <v>108</v>
      </c>
      <c r="G35" s="15">
        <f>'2014'!E4/1000000</f>
        <v>172.71422853000001</v>
      </c>
      <c r="H35" s="16" t="s">
        <v>108</v>
      </c>
      <c r="I35" s="15">
        <v>408.13400000000001</v>
      </c>
      <c r="J35" s="16" t="s">
        <v>50</v>
      </c>
    </row>
    <row r="36" spans="2:10" ht="45" x14ac:dyDescent="0.25">
      <c r="B36" s="14">
        <f t="shared" si="0"/>
        <v>24</v>
      </c>
      <c r="C36" s="13" t="s">
        <v>7</v>
      </c>
      <c r="D36" s="13">
        <v>2015</v>
      </c>
      <c r="E36" s="15">
        <f>'2015'!$D$4</f>
        <v>1990</v>
      </c>
      <c r="F36" s="16" t="s">
        <v>109</v>
      </c>
      <c r="G36" s="15">
        <f>'2015'!E4/1000000</f>
        <v>170.02391289799999</v>
      </c>
      <c r="H36" s="16" t="s">
        <v>109</v>
      </c>
      <c r="I36" s="15">
        <v>430.90300000000002</v>
      </c>
      <c r="J36" s="16" t="s">
        <v>16</v>
      </c>
    </row>
    <row r="37" spans="2:10" ht="45" x14ac:dyDescent="0.25">
      <c r="B37" s="14">
        <f t="shared" si="0"/>
        <v>25</v>
      </c>
      <c r="C37" s="13" t="s">
        <v>7</v>
      </c>
      <c r="D37" s="13">
        <v>2016</v>
      </c>
      <c r="E37" s="15">
        <f>'2016'!$D$4</f>
        <v>1925</v>
      </c>
      <c r="F37" s="16" t="s">
        <v>110</v>
      </c>
      <c r="G37" s="15">
        <f>'2016'!E4/1000000</f>
        <v>166.84799563199999</v>
      </c>
      <c r="H37" s="16" t="s">
        <v>110</v>
      </c>
      <c r="I37" s="15">
        <v>449.7</v>
      </c>
      <c r="J37" s="16" t="s">
        <v>17</v>
      </c>
    </row>
    <row r="38" spans="2:10" x14ac:dyDescent="0.25">
      <c r="B38" s="12"/>
    </row>
    <row r="39" spans="2:10" x14ac:dyDescent="0.25">
      <c r="B39" s="12"/>
    </row>
    <row r="40" spans="2:10" x14ac:dyDescent="0.25">
      <c r="B40" s="12"/>
    </row>
    <row r="45" spans="2:10" x14ac:dyDescent="0.25">
      <c r="I45" s="40"/>
    </row>
    <row r="46" spans="2:10" x14ac:dyDescent="0.25">
      <c r="I46" s="41"/>
    </row>
  </sheetData>
  <mergeCells count="2">
    <mergeCell ref="E11:H11"/>
    <mergeCell ref="I11:J11"/>
  </mergeCells>
  <pageMargins left="0.7" right="0.2" top="0.75" bottom="0.75" header="0.3" footer="0.3"/>
  <pageSetup scale="60" orientation="portrait" r:id="rId1"/>
  <ignoredErrors>
    <ignoredError sqref="B25:B37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"/>
  <sheetViews>
    <sheetView workbookViewId="0">
      <selection activeCell="C91" sqref="C91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9"/>
  <sheetViews>
    <sheetView view="pageBreakPreview" zoomScale="60" zoomScaleNormal="100" workbookViewId="0">
      <selection activeCell="N17" sqref="N17"/>
    </sheetView>
  </sheetViews>
  <sheetFormatPr defaultRowHeight="15" x14ac:dyDescent="0.25"/>
  <cols>
    <col min="1" max="1" width="11.5703125" customWidth="1"/>
    <col min="2" max="2" width="15.85546875" customWidth="1"/>
    <col min="3" max="3" width="29" customWidth="1"/>
    <col min="15" max="15" width="11.7109375" customWidth="1"/>
    <col min="16" max="16" width="16" customWidth="1"/>
    <col min="17" max="17" width="29" customWidth="1"/>
    <col min="29" max="29" width="11.7109375" customWidth="1"/>
    <col min="30" max="30" width="16" customWidth="1"/>
    <col min="31" max="31" width="29" customWidth="1"/>
  </cols>
  <sheetData>
    <row r="1" spans="1:34" ht="52.5" customHeight="1" x14ac:dyDescent="0.25">
      <c r="A1" s="52" t="s">
        <v>78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44"/>
      <c r="P1" s="44"/>
      <c r="Q1" s="44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4" x14ac:dyDescent="0.25">
      <c r="A2" t="s">
        <v>77</v>
      </c>
    </row>
    <row r="3" spans="1:34" x14ac:dyDescent="0.25">
      <c r="A3" t="s">
        <v>76</v>
      </c>
    </row>
    <row r="4" spans="1:34" x14ac:dyDescent="0.25">
      <c r="A4" s="51" t="s">
        <v>75</v>
      </c>
      <c r="B4" s="51"/>
      <c r="C4" s="51"/>
      <c r="D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34" ht="36.75" customHeight="1" x14ac:dyDescent="0.25">
      <c r="A5" t="s">
        <v>74</v>
      </c>
      <c r="B5" t="s">
        <v>73</v>
      </c>
      <c r="C5" t="s">
        <v>72</v>
      </c>
      <c r="D5">
        <v>1992</v>
      </c>
      <c r="E5">
        <v>1993</v>
      </c>
      <c r="F5">
        <v>1994</v>
      </c>
      <c r="G5">
        <v>1995</v>
      </c>
      <c r="H5">
        <v>1996</v>
      </c>
      <c r="I5">
        <v>1997</v>
      </c>
      <c r="J5">
        <v>1998</v>
      </c>
      <c r="K5">
        <v>1999</v>
      </c>
      <c r="L5">
        <v>2000</v>
      </c>
      <c r="M5">
        <v>2001</v>
      </c>
      <c r="N5">
        <v>2002</v>
      </c>
      <c r="O5" t="s">
        <v>74</v>
      </c>
      <c r="P5" t="s">
        <v>73</v>
      </c>
      <c r="Q5" t="s">
        <v>72</v>
      </c>
      <c r="R5">
        <v>2003</v>
      </c>
      <c r="S5">
        <v>2004</v>
      </c>
      <c r="T5">
        <v>2005</v>
      </c>
      <c r="U5">
        <v>2006</v>
      </c>
      <c r="V5">
        <v>2007</v>
      </c>
      <c r="W5">
        <v>2008</v>
      </c>
      <c r="X5">
        <v>2009</v>
      </c>
      <c r="Y5">
        <v>2010</v>
      </c>
      <c r="Z5">
        <v>2011</v>
      </c>
      <c r="AA5">
        <v>2012</v>
      </c>
      <c r="AB5">
        <v>2013</v>
      </c>
      <c r="AC5" t="s">
        <v>74</v>
      </c>
      <c r="AD5" t="s">
        <v>73</v>
      </c>
      <c r="AE5" t="s">
        <v>72</v>
      </c>
      <c r="AF5">
        <v>2014</v>
      </c>
      <c r="AG5">
        <v>2015</v>
      </c>
      <c r="AH5">
        <v>2016</v>
      </c>
    </row>
    <row r="6" spans="1:34" ht="32.25" customHeight="1" x14ac:dyDescent="0.25">
      <c r="A6" s="45" t="s">
        <v>71</v>
      </c>
      <c r="B6" s="44" t="s">
        <v>70</v>
      </c>
      <c r="C6" s="43" t="s">
        <v>69</v>
      </c>
      <c r="D6">
        <v>72.599999999999994</v>
      </c>
      <c r="E6">
        <v>73.5</v>
      </c>
      <c r="F6">
        <v>74.599999999999994</v>
      </c>
      <c r="G6">
        <v>76.3</v>
      </c>
      <c r="H6">
        <v>77.599999999999994</v>
      </c>
      <c r="I6">
        <v>78.5</v>
      </c>
      <c r="J6">
        <v>78.400000000000006</v>
      </c>
      <c r="K6">
        <v>79.8</v>
      </c>
      <c r="L6">
        <v>83.3</v>
      </c>
      <c r="M6">
        <v>84.7</v>
      </c>
      <c r="N6">
        <v>85.7</v>
      </c>
      <c r="O6" s="45" t="s">
        <v>71</v>
      </c>
      <c r="P6" s="44" t="s">
        <v>70</v>
      </c>
      <c r="Q6" s="43" t="s">
        <v>69</v>
      </c>
      <c r="R6">
        <v>88.5</v>
      </c>
      <c r="S6">
        <v>91.4</v>
      </c>
      <c r="T6">
        <v>94.3</v>
      </c>
      <c r="U6">
        <v>96.8</v>
      </c>
      <c r="V6">
        <v>100</v>
      </c>
      <c r="W6">
        <v>104</v>
      </c>
      <c r="X6">
        <v>101.6</v>
      </c>
      <c r="Y6">
        <v>104.5</v>
      </c>
      <c r="Z6">
        <v>107.9</v>
      </c>
      <c r="AA6">
        <v>109.2</v>
      </c>
      <c r="AB6">
        <v>111</v>
      </c>
      <c r="AC6" s="45" t="s">
        <v>71</v>
      </c>
      <c r="AD6" s="44" t="s">
        <v>70</v>
      </c>
      <c r="AE6" s="43" t="s">
        <v>69</v>
      </c>
      <c r="AF6">
        <v>113.1</v>
      </c>
      <c r="AG6">
        <v>112.2</v>
      </c>
      <c r="AH6">
        <v>112.9</v>
      </c>
    </row>
    <row r="7" spans="1:34" ht="22.5" customHeight="1" x14ac:dyDescent="0.25">
      <c r="A7" t="s">
        <v>68</v>
      </c>
    </row>
    <row r="8" spans="1:34" x14ac:dyDescent="0.25">
      <c r="A8" t="s">
        <v>67</v>
      </c>
    </row>
    <row r="9" spans="1:34" x14ac:dyDescent="0.25">
      <c r="A9" t="s">
        <v>66</v>
      </c>
    </row>
  </sheetData>
  <mergeCells count="3">
    <mergeCell ref="A4:D4"/>
    <mergeCell ref="M4:Z4"/>
    <mergeCell ref="A1:N1"/>
  </mergeCells>
  <pageMargins left="0.7" right="0.7" top="0.75" bottom="0.75" header="0.3" footer="0.3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"/>
  <sheetViews>
    <sheetView workbookViewId="0">
      <selection activeCell="F43" sqref="F43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Labor--&gt;</vt:lpstr>
      <vt:lpstr>Labor Calculation</vt:lpstr>
      <vt:lpstr>Materials--&gt;</vt:lpstr>
      <vt:lpstr>Materials Calculation</vt:lpstr>
      <vt:lpstr>Calendar Year Conversions</vt:lpstr>
      <vt:lpstr>From Enbridge</vt:lpstr>
      <vt:lpstr>GDP Price Index Data--&gt;</vt:lpstr>
      <vt:lpstr>Canadian GDP Price Index</vt:lpstr>
      <vt:lpstr>Company Data--&gt;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'From Enbridge'!Print_Titles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2018-03-16T13:17:18Z</dcterms:created>
  <dcterms:modified xsi:type="dcterms:W3CDTF">2018-03-21T19:01:54Z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{08F74073-1E06-4EAB-AFAF-7B529FECD301}</vt:lpwstr>
  </property>
  <property fmtid="{D5CDD505-2E9C-101B-9397-08002B2CF9AE}" pid="3" name="_AdHocReviewCycleID">
    <vt:i4>1590478953</vt:i4>
  </property>
  <property fmtid="{D5CDD505-2E9C-101B-9397-08002B2CF9AE}" pid="4" name="_NewReviewCycle">
    <vt:lpwstr/>
  </property>
</Properties>
</file>