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2880" yWindow="90" windowWidth="23250" windowHeight="12300" activeTab="1"/>
  </bookViews>
  <sheets>
    <sheet name="Output Calculations--&gt;" sheetId="10" r:id="rId1"/>
    <sheet name="Summary Revenues and Volumes" sheetId="9" r:id="rId2"/>
    <sheet name="Enbridge Output Volumes" sheetId="6" r:id="rId3"/>
    <sheet name="Calendar Year Conversions" sheetId="8" r:id="rId4"/>
    <sheet name="Data---&gt;" sheetId="5" r:id="rId5"/>
    <sheet name="Output Volumes" sheetId="1" r:id="rId6"/>
    <sheet name="Unbundled Volumes" sheetId="4" r:id="rId7"/>
    <sheet name="Enbridge Revenues " sheetId="7" r:id="rId8"/>
  </sheets>
  <definedNames>
    <definedName name="_xlnm.Print_Area" localSheetId="5">'Output Volumes'!$A$1:$S$30</definedName>
    <definedName name="_xlnm.Print_Titles" localSheetId="7">'Enbridge Revenues '!$B:$L,'Enbridge Revenues '!$11:$12</definedName>
  </definedNames>
  <calcPr calcId="145621"/>
</workbook>
</file>

<file path=xl/calcChain.xml><?xml version="1.0" encoding="utf-8"?>
<calcChain xmlns="http://schemas.openxmlformats.org/spreadsheetml/2006/main">
  <c r="N14" i="8" l="1"/>
  <c r="N15" i="8"/>
  <c r="N16" i="8"/>
  <c r="N17" i="8"/>
  <c r="N18" i="8"/>
  <c r="N19" i="8"/>
  <c r="N20" i="8"/>
  <c r="N21" i="8"/>
  <c r="N24" i="8"/>
  <c r="N25" i="8"/>
  <c r="N26" i="8"/>
  <c r="N28" i="8"/>
  <c r="N29" i="8"/>
  <c r="N30" i="8"/>
  <c r="N31" i="8"/>
  <c r="N32" i="8"/>
  <c r="N33" i="8"/>
  <c r="N35" i="8"/>
  <c r="N36" i="8"/>
  <c r="N37" i="8"/>
  <c r="N13" i="8"/>
  <c r="M14" i="8"/>
  <c r="M15" i="8"/>
  <c r="M16" i="8"/>
  <c r="M17" i="8"/>
  <c r="M18" i="8"/>
  <c r="M19" i="8"/>
  <c r="M20" i="8"/>
  <c r="M21" i="8"/>
  <c r="M24" i="8"/>
  <c r="M25" i="8"/>
  <c r="M26" i="8"/>
  <c r="M28" i="8"/>
  <c r="M29" i="8"/>
  <c r="M30" i="8"/>
  <c r="M31" i="8"/>
  <c r="M32" i="8"/>
  <c r="M33" i="8"/>
  <c r="M35" i="8"/>
  <c r="M36" i="8"/>
  <c r="M37" i="8"/>
  <c r="M13" i="8"/>
  <c r="L14" i="8"/>
  <c r="L15" i="8"/>
  <c r="L16" i="8"/>
  <c r="L17" i="8"/>
  <c r="L18" i="8"/>
  <c r="L19" i="8"/>
  <c r="L20" i="8"/>
  <c r="L21" i="8"/>
  <c r="L24" i="8"/>
  <c r="L25" i="8"/>
  <c r="L26" i="8"/>
  <c r="L28" i="8"/>
  <c r="L29" i="8"/>
  <c r="L30" i="8"/>
  <c r="L31" i="8"/>
  <c r="L32" i="8"/>
  <c r="L33" i="8"/>
  <c r="L35" i="8"/>
  <c r="L36" i="8"/>
  <c r="L37" i="8"/>
  <c r="L13" i="8"/>
  <c r="K13" i="8"/>
  <c r="J15" i="9" l="1" a="1"/>
  <c r="J15" i="9" s="1"/>
  <c r="K15" i="9" a="1"/>
  <c r="K15" i="9" s="1"/>
  <c r="I17" i="9" a="1"/>
  <c r="I17" i="9" s="1"/>
  <c r="K17" i="9" a="1"/>
  <c r="K17" i="9" s="1"/>
  <c r="J18" i="9" a="1"/>
  <c r="J18" i="9" s="1"/>
  <c r="I19" i="9" a="1"/>
  <c r="I19" i="9" s="1"/>
  <c r="I20" i="9" a="1"/>
  <c r="I20" i="9" s="1"/>
  <c r="J21" i="9" a="1"/>
  <c r="J21" i="9" s="1"/>
  <c r="K21" i="9" a="1"/>
  <c r="K21" i="9" s="1"/>
  <c r="K25" i="9" a="1"/>
  <c r="K25" i="9" s="1"/>
  <c r="J26" i="9" a="1"/>
  <c r="J26" i="9" s="1"/>
  <c r="I28" i="9" a="1"/>
  <c r="I28" i="9" s="1"/>
  <c r="J28" i="9" a="1"/>
  <c r="J28" i="9" s="1"/>
  <c r="K29" i="9" a="1"/>
  <c r="K29" i="9" s="1"/>
  <c r="J31" i="9" a="1"/>
  <c r="J31" i="9" s="1"/>
  <c r="I32" i="9" a="1"/>
  <c r="I32" i="9" s="1"/>
  <c r="I33" i="9" a="1"/>
  <c r="I33" i="9" s="1"/>
  <c r="K33" i="9" a="1"/>
  <c r="K33" i="9" s="1"/>
  <c r="I35" i="9" a="1"/>
  <c r="I35" i="9" s="1"/>
  <c r="J35" i="9" a="1"/>
  <c r="J35" i="9" s="1"/>
  <c r="K36" i="9" a="1"/>
  <c r="K36" i="9" s="1"/>
  <c r="I37" i="9" a="1"/>
  <c r="I37" i="9" s="1"/>
  <c r="I13" i="9" a="1"/>
  <c r="I13" i="9" s="1"/>
  <c r="J13" i="9" a="1"/>
  <c r="J13" i="9" s="1"/>
  <c r="K13" i="9" a="1"/>
  <c r="K13" i="9" s="1"/>
  <c r="H13" i="9" a="1"/>
  <c r="H13" i="9" s="1"/>
  <c r="C47" i="6"/>
  <c r="C48" i="6" s="1"/>
  <c r="E47" i="6"/>
  <c r="F63" i="6" a="1"/>
  <c r="F63" i="6" s="1"/>
  <c r="C64" i="6"/>
  <c r="C96" i="6"/>
  <c r="C14" i="9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B2" i="9"/>
  <c r="G13" i="6"/>
  <c r="H13" i="6"/>
  <c r="E13" i="6"/>
  <c r="E95" i="6" s="1"/>
  <c r="D13" i="9" s="1"/>
  <c r="K14" i="8"/>
  <c r="K15" i="8"/>
  <c r="H15" i="9" s="1" a="1"/>
  <c r="H15" i="9" s="1"/>
  <c r="K16" i="8"/>
  <c r="K17" i="8"/>
  <c r="K18" i="8"/>
  <c r="K19" i="8"/>
  <c r="K20" i="8"/>
  <c r="H20" i="9" s="1" a="1"/>
  <c r="H20" i="9" s="1"/>
  <c r="K21" i="8"/>
  <c r="K24" i="8"/>
  <c r="K25" i="8"/>
  <c r="H25" i="9" s="1" a="1"/>
  <c r="H25" i="9" s="1"/>
  <c r="K26" i="8"/>
  <c r="H26" i="9" s="1" a="1"/>
  <c r="H26" i="9" s="1"/>
  <c r="K28" i="8"/>
  <c r="K29" i="8"/>
  <c r="K30" i="8"/>
  <c r="H30" i="9" s="1" a="1"/>
  <c r="H30" i="9" s="1"/>
  <c r="K31" i="8"/>
  <c r="K32" i="8"/>
  <c r="K33" i="8"/>
  <c r="K35" i="8"/>
  <c r="K36" i="8"/>
  <c r="K37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E46" i="6" s="1"/>
  <c r="H29" i="8"/>
  <c r="H30" i="8"/>
  <c r="H31" i="8"/>
  <c r="H32" i="8"/>
  <c r="H33" i="8"/>
  <c r="H34" i="8"/>
  <c r="H35" i="8"/>
  <c r="H36" i="8"/>
  <c r="H37" i="8"/>
  <c r="H13" i="8"/>
  <c r="I14" i="8"/>
  <c r="J14" i="8"/>
  <c r="I15" i="8"/>
  <c r="J15" i="8"/>
  <c r="I16" i="8"/>
  <c r="J16" i="8"/>
  <c r="I17" i="8"/>
  <c r="J17" i="8"/>
  <c r="I18" i="8"/>
  <c r="J18" i="8"/>
  <c r="I19" i="8"/>
  <c r="J19" i="8"/>
  <c r="I20" i="8"/>
  <c r="J20" i="8"/>
  <c r="I21" i="8"/>
  <c r="J21" i="8"/>
  <c r="I22" i="8"/>
  <c r="J22" i="8"/>
  <c r="I23" i="8"/>
  <c r="J23" i="8"/>
  <c r="I24" i="8"/>
  <c r="J24" i="8"/>
  <c r="I25" i="8"/>
  <c r="J25" i="8"/>
  <c r="I26" i="8"/>
  <c r="J26" i="8"/>
  <c r="I27" i="8"/>
  <c r="J27" i="8"/>
  <c r="I28" i="8"/>
  <c r="J28" i="8"/>
  <c r="I29" i="8"/>
  <c r="J29" i="8"/>
  <c r="I30" i="8"/>
  <c r="J30" i="8"/>
  <c r="I31" i="8"/>
  <c r="J31" i="8"/>
  <c r="I32" i="8"/>
  <c r="J32" i="8"/>
  <c r="I33" i="8"/>
  <c r="J33" i="8"/>
  <c r="I34" i="8"/>
  <c r="J34" i="8"/>
  <c r="I35" i="8"/>
  <c r="J35" i="8"/>
  <c r="I36" i="8"/>
  <c r="J36" i="8"/>
  <c r="I37" i="8"/>
  <c r="J37" i="8"/>
  <c r="J13" i="8"/>
  <c r="I13" i="8"/>
  <c r="E63" i="6" s="1" a="1"/>
  <c r="E63" i="6" s="1"/>
  <c r="D14" i="8"/>
  <c r="E14" i="8"/>
  <c r="F14" i="8"/>
  <c r="G14" i="8"/>
  <c r="D15" i="8"/>
  <c r="E15" i="8"/>
  <c r="F15" i="8"/>
  <c r="G15" i="8"/>
  <c r="D16" i="8"/>
  <c r="E16" i="8"/>
  <c r="F16" i="8"/>
  <c r="G16" i="8"/>
  <c r="D17" i="8"/>
  <c r="E17" i="8"/>
  <c r="F17" i="8"/>
  <c r="G17" i="8"/>
  <c r="D18" i="8"/>
  <c r="E18" i="8"/>
  <c r="F18" i="8"/>
  <c r="G18" i="8"/>
  <c r="D19" i="8"/>
  <c r="E19" i="8"/>
  <c r="F19" i="8"/>
  <c r="G19" i="8"/>
  <c r="D20" i="8"/>
  <c r="E20" i="8"/>
  <c r="F20" i="8"/>
  <c r="G20" i="8"/>
  <c r="D21" i="8"/>
  <c r="E21" i="8"/>
  <c r="F21" i="8"/>
  <c r="G21" i="8"/>
  <c r="D22" i="8"/>
  <c r="E22" i="8"/>
  <c r="F22" i="8"/>
  <c r="G22" i="8"/>
  <c r="D23" i="8"/>
  <c r="E23" i="8"/>
  <c r="F23" i="8"/>
  <c r="G23" i="8"/>
  <c r="D24" i="8"/>
  <c r="E24" i="8"/>
  <c r="F24" i="8"/>
  <c r="G24" i="8"/>
  <c r="D25" i="8"/>
  <c r="E25" i="8"/>
  <c r="F25" i="8"/>
  <c r="G25" i="8"/>
  <c r="D26" i="8"/>
  <c r="E26" i="8"/>
  <c r="F26" i="8"/>
  <c r="G26" i="8"/>
  <c r="D27" i="8"/>
  <c r="E27" i="8"/>
  <c r="F27" i="8"/>
  <c r="G27" i="8"/>
  <c r="D28" i="8"/>
  <c r="E28" i="8"/>
  <c r="F28" i="8"/>
  <c r="G28" i="8"/>
  <c r="D29" i="8"/>
  <c r="E29" i="8"/>
  <c r="F29" i="8"/>
  <c r="G29" i="8"/>
  <c r="D30" i="8"/>
  <c r="E30" i="8"/>
  <c r="F30" i="8"/>
  <c r="G30" i="8"/>
  <c r="D31" i="8"/>
  <c r="E31" i="8"/>
  <c r="F31" i="8"/>
  <c r="G31" i="8"/>
  <c r="D32" i="8"/>
  <c r="E32" i="8"/>
  <c r="F32" i="8"/>
  <c r="G32" i="8"/>
  <c r="D33" i="8"/>
  <c r="E33" i="8"/>
  <c r="F33" i="8"/>
  <c r="G33" i="8"/>
  <c r="D34" i="8"/>
  <c r="E34" i="8"/>
  <c r="F34" i="8"/>
  <c r="G34" i="8"/>
  <c r="D35" i="8"/>
  <c r="E35" i="8"/>
  <c r="F35" i="8"/>
  <c r="G35" i="8"/>
  <c r="D36" i="8"/>
  <c r="E36" i="8"/>
  <c r="F36" i="8"/>
  <c r="G36" i="8"/>
  <c r="D37" i="8"/>
  <c r="E37" i="8"/>
  <c r="F37" i="8"/>
  <c r="G37" i="8"/>
  <c r="E13" i="8"/>
  <c r="F13" i="6" s="1"/>
  <c r="F13" i="8"/>
  <c r="G13" i="8"/>
  <c r="D13" i="8"/>
  <c r="K34" i="7"/>
  <c r="N34" i="8" s="1"/>
  <c r="I34" i="7"/>
  <c r="M34" i="8" s="1"/>
  <c r="G34" i="7"/>
  <c r="L34" i="8" s="1"/>
  <c r="E34" i="7"/>
  <c r="K34" i="8" s="1"/>
  <c r="K27" i="7"/>
  <c r="N27" i="8" s="1"/>
  <c r="I27" i="7"/>
  <c r="M27" i="8" s="1"/>
  <c r="G27" i="7"/>
  <c r="L27" i="8" s="1"/>
  <c r="I27" i="9" s="1" a="1"/>
  <c r="I27" i="9" s="1"/>
  <c r="E27" i="7"/>
  <c r="K27" i="8" s="1"/>
  <c r="K23" i="7"/>
  <c r="I23" i="7"/>
  <c r="G23" i="7"/>
  <c r="E23" i="7"/>
  <c r="K23" i="8" s="1"/>
  <c r="H23" i="9" s="1" a="1"/>
  <c r="H23" i="9" s="1"/>
  <c r="B2" i="8"/>
  <c r="E64" i="6" l="1" a="1"/>
  <c r="E64" i="6" s="1"/>
  <c r="K22" i="8"/>
  <c r="H22" i="9" s="1" a="1"/>
  <c r="H22" i="9" s="1"/>
  <c r="M22" i="8"/>
  <c r="M23" i="8"/>
  <c r="J23" i="9" s="1" a="1"/>
  <c r="J23" i="9" s="1"/>
  <c r="N22" i="8"/>
  <c r="K22" i="9" s="1" a="1"/>
  <c r="K22" i="9" s="1"/>
  <c r="N23" i="8"/>
  <c r="H37" i="9" a="1"/>
  <c r="H37" i="9" s="1"/>
  <c r="L23" i="8"/>
  <c r="I23" i="9" s="1" a="1"/>
  <c r="I23" i="9" s="1"/>
  <c r="L22" i="8"/>
  <c r="I22" i="9" s="1" a="1"/>
  <c r="I22" i="9" s="1"/>
  <c r="J36" i="9" a="1"/>
  <c r="J36" i="9" s="1"/>
  <c r="H35" i="9" a="1"/>
  <c r="H35" i="9" s="1"/>
  <c r="K32" i="9" a="1"/>
  <c r="K32" i="9" s="1"/>
  <c r="I31" i="9" a="1"/>
  <c r="I31" i="9" s="1"/>
  <c r="I29" i="9" a="1"/>
  <c r="I29" i="9" s="1"/>
  <c r="H28" i="9" a="1"/>
  <c r="H28" i="9" s="1"/>
  <c r="I26" i="9" a="1"/>
  <c r="I26" i="9" s="1"/>
  <c r="I25" i="9" a="1"/>
  <c r="I25" i="9" s="1"/>
  <c r="H24" i="9" a="1"/>
  <c r="H24" i="9" s="1"/>
  <c r="K20" i="9" a="1"/>
  <c r="K20" i="9" s="1"/>
  <c r="I18" i="9" a="1"/>
  <c r="I18" i="9" s="1"/>
  <c r="H17" i="9" a="1"/>
  <c r="H17" i="9" s="1"/>
  <c r="K14" i="9" a="1"/>
  <c r="K14" i="9" s="1"/>
  <c r="K37" i="9" a="1"/>
  <c r="K37" i="9" s="1"/>
  <c r="I36" i="9" a="1"/>
  <c r="I36" i="9" s="1"/>
  <c r="H34" i="9" a="1"/>
  <c r="H34" i="9" s="1"/>
  <c r="J32" i="9" a="1"/>
  <c r="J32" i="9" s="1"/>
  <c r="H31" i="9" a="1"/>
  <c r="H31" i="9" s="1"/>
  <c r="K28" i="9" a="1"/>
  <c r="K28" i="9" s="1"/>
  <c r="J27" i="9" a="1"/>
  <c r="J27" i="9" s="1"/>
  <c r="K23" i="9" a="1"/>
  <c r="K23" i="9" s="1"/>
  <c r="J20" i="9" a="1"/>
  <c r="J20" i="9" s="1"/>
  <c r="J19" i="9" a="1"/>
  <c r="J19" i="9" s="1"/>
  <c r="H18" i="9" a="1"/>
  <c r="H18" i="9" s="1"/>
  <c r="H16" i="9" a="1"/>
  <c r="H16" i="9" s="1"/>
  <c r="I14" i="9" a="1"/>
  <c r="I14" i="9" s="1"/>
  <c r="J37" i="9" a="1"/>
  <c r="J37" i="9" s="1"/>
  <c r="H36" i="9" a="1"/>
  <c r="H36" i="9" s="1"/>
  <c r="K34" i="9" a="1"/>
  <c r="K34" i="9" s="1"/>
  <c r="J33" i="9" a="1"/>
  <c r="J33" i="9" s="1"/>
  <c r="H32" i="9" a="1"/>
  <c r="H32" i="9" s="1"/>
  <c r="K30" i="9" a="1"/>
  <c r="K30" i="9" s="1"/>
  <c r="J29" i="9" a="1"/>
  <c r="J29" i="9" s="1"/>
  <c r="H27" i="9" a="1"/>
  <c r="H27" i="9" s="1"/>
  <c r="K24" i="9" a="1"/>
  <c r="K24" i="9" s="1"/>
  <c r="J22" i="9" a="1"/>
  <c r="J22" i="9" s="1"/>
  <c r="I21" i="9" a="1"/>
  <c r="I21" i="9" s="1"/>
  <c r="H19" i="9" a="1"/>
  <c r="H19" i="9" s="1"/>
  <c r="K16" i="9" a="1"/>
  <c r="K16" i="9" s="1"/>
  <c r="J14" i="9" a="1"/>
  <c r="J14" i="9" s="1"/>
  <c r="K35" i="9" a="1"/>
  <c r="K35" i="9" s="1"/>
  <c r="J34" i="9" a="1"/>
  <c r="J34" i="9" s="1"/>
  <c r="H33" i="9" a="1"/>
  <c r="H33" i="9" s="1"/>
  <c r="K31" i="9" a="1"/>
  <c r="K31" i="9" s="1"/>
  <c r="J30" i="9" a="1"/>
  <c r="J30" i="9" s="1"/>
  <c r="H29" i="9" a="1"/>
  <c r="H29" i="9" s="1"/>
  <c r="K26" i="9" a="1"/>
  <c r="K26" i="9" s="1"/>
  <c r="J24" i="9" a="1"/>
  <c r="J24" i="9" s="1"/>
  <c r="H21" i="9" a="1"/>
  <c r="H21" i="9" s="1"/>
  <c r="K18" i="9" a="1"/>
  <c r="K18" i="9" s="1"/>
  <c r="J16" i="9" a="1"/>
  <c r="J16" i="9" s="1"/>
  <c r="I15" i="9" a="1"/>
  <c r="I15" i="9" s="1"/>
  <c r="I34" i="9" a="1"/>
  <c r="I34" i="9" s="1"/>
  <c r="I30" i="9" a="1"/>
  <c r="I30" i="9" s="1"/>
  <c r="K27" i="9" a="1"/>
  <c r="K27" i="9" s="1"/>
  <c r="J25" i="9" a="1"/>
  <c r="J25" i="9" s="1"/>
  <c r="I24" i="9" a="1"/>
  <c r="I24" i="9" s="1"/>
  <c r="K19" i="9" a="1"/>
  <c r="K19" i="9" s="1"/>
  <c r="J17" i="9" a="1"/>
  <c r="J17" i="9" s="1"/>
  <c r="I16" i="9" a="1"/>
  <c r="I16" i="9" s="1"/>
  <c r="H14" i="9" a="1"/>
  <c r="H14" i="9" s="1"/>
  <c r="E48" i="6"/>
  <c r="C49" i="6"/>
  <c r="F95" i="6" a="1"/>
  <c r="F95" i="6" s="1"/>
  <c r="H95" i="6" a="1"/>
  <c r="H95" i="6" s="1"/>
  <c r="I13" i="6"/>
  <c r="C65" i="6"/>
  <c r="C97" i="6"/>
  <c r="F64" i="6" a="1"/>
  <c r="F64" i="6" s="1"/>
  <c r="E13" i="9" l="1"/>
  <c r="G13" i="9"/>
  <c r="E49" i="6"/>
  <c r="C50" i="6"/>
  <c r="C98" i="6"/>
  <c r="F65" i="6" a="1"/>
  <c r="F65" i="6" s="1"/>
  <c r="C66" i="6"/>
  <c r="E65" i="6" a="1"/>
  <c r="E65" i="6" s="1"/>
  <c r="E50" i="6" l="1"/>
  <c r="C51" i="6"/>
  <c r="C99" i="6"/>
  <c r="E66" i="6" a="1"/>
  <c r="E66" i="6" s="1"/>
  <c r="F66" i="6" a="1"/>
  <c r="F66" i="6" s="1"/>
  <c r="C67" i="6"/>
  <c r="E51" i="6" l="1"/>
  <c r="C52" i="6"/>
  <c r="F67" i="6" a="1"/>
  <c r="F67" i="6" s="1"/>
  <c r="C68" i="6"/>
  <c r="E67" i="6" a="1"/>
  <c r="E67" i="6" s="1"/>
  <c r="C100" i="6"/>
  <c r="C53" i="6" l="1"/>
  <c r="E52" i="6"/>
  <c r="C101" i="6"/>
  <c r="C69" i="6"/>
  <c r="E68" i="6" a="1"/>
  <c r="E68" i="6" s="1"/>
  <c r="F68" i="6" a="1"/>
  <c r="F68" i="6" s="1"/>
  <c r="C54" i="6" l="1"/>
  <c r="E53" i="6"/>
  <c r="E69" i="6" a="1"/>
  <c r="E69" i="6" s="1"/>
  <c r="F69" i="6" a="1"/>
  <c r="F69" i="6" s="1"/>
  <c r="C70" i="6"/>
  <c r="C102" i="6"/>
  <c r="E54" i="6" l="1"/>
  <c r="C55" i="6"/>
  <c r="G95" i="6" s="1"/>
  <c r="C103" i="6"/>
  <c r="F70" i="6" a="1"/>
  <c r="F70" i="6" s="1"/>
  <c r="C71" i="6"/>
  <c r="E70" i="6" a="1"/>
  <c r="E70" i="6" s="1"/>
  <c r="E55" i="6" l="1"/>
  <c r="E71" i="6" a="1"/>
  <c r="E71" i="6" s="1"/>
  <c r="F71" i="6" a="1"/>
  <c r="F71" i="6" s="1"/>
  <c r="C72" i="6"/>
  <c r="C104" i="6"/>
  <c r="I95" i="6" l="1"/>
  <c r="F13" i="9"/>
  <c r="C105" i="6"/>
  <c r="E72" i="6" a="1"/>
  <c r="E72" i="6" s="1"/>
  <c r="F72" i="6" a="1"/>
  <c r="F72" i="6" s="1"/>
  <c r="C73" i="6"/>
  <c r="C74" i="6" l="1"/>
  <c r="E73" i="6" a="1"/>
  <c r="E73" i="6" s="1"/>
  <c r="F73" i="6" a="1"/>
  <c r="F73" i="6" s="1"/>
  <c r="C106" i="6"/>
  <c r="E74" i="6" l="1" a="1"/>
  <c r="E74" i="6" s="1"/>
  <c r="F74" i="6" a="1"/>
  <c r="F74" i="6" s="1"/>
  <c r="C75" i="6"/>
  <c r="C107" i="6"/>
  <c r="C108" i="6" l="1"/>
  <c r="F75" i="6" a="1"/>
  <c r="F75" i="6" s="1"/>
  <c r="C76" i="6"/>
  <c r="E75" i="6" a="1"/>
  <c r="E75" i="6" s="1"/>
  <c r="C77" i="6" l="1"/>
  <c r="F76" i="6" a="1"/>
  <c r="F76" i="6" s="1"/>
  <c r="E76" i="6" a="1"/>
  <c r="E76" i="6" s="1"/>
  <c r="C109" i="6"/>
  <c r="C110" i="6" l="1"/>
  <c r="E77" i="6" a="1"/>
  <c r="E77" i="6" s="1"/>
  <c r="F77" i="6" a="1"/>
  <c r="F77" i="6" s="1"/>
  <c r="C78" i="6"/>
  <c r="F78" i="6" l="1" a="1"/>
  <c r="F78" i="6" s="1"/>
  <c r="C79" i="6"/>
  <c r="E78" i="6" a="1"/>
  <c r="E78" i="6" s="1"/>
  <c r="C111" i="6"/>
  <c r="C112" i="6" l="1"/>
  <c r="E79" i="6" a="1"/>
  <c r="E79" i="6" s="1"/>
  <c r="F79" i="6" a="1"/>
  <c r="F79" i="6" s="1"/>
  <c r="C80" i="6"/>
  <c r="E80" i="6" l="1" a="1"/>
  <c r="E80" i="6" s="1"/>
  <c r="F80" i="6" a="1"/>
  <c r="F80" i="6" s="1"/>
  <c r="C81" i="6"/>
  <c r="C113" i="6"/>
  <c r="C114" i="6" l="1"/>
  <c r="C82" i="6"/>
  <c r="E81" i="6" a="1"/>
  <c r="E81" i="6" s="1"/>
  <c r="F81" i="6" a="1"/>
  <c r="F81" i="6" s="1"/>
  <c r="E82" i="6" l="1" a="1"/>
  <c r="E82" i="6" s="1"/>
  <c r="C83" i="6"/>
  <c r="F82" i="6" a="1"/>
  <c r="F82" i="6" s="1"/>
  <c r="C115" i="6"/>
  <c r="C116" i="6" l="1"/>
  <c r="F83" i="6" a="1"/>
  <c r="F83" i="6" s="1"/>
  <c r="C84" i="6"/>
  <c r="E83" i="6" a="1"/>
  <c r="E83" i="6" s="1"/>
  <c r="C85" i="6" l="1"/>
  <c r="E84" i="6" a="1"/>
  <c r="E84" i="6" s="1"/>
  <c r="F84" i="6" a="1"/>
  <c r="F84" i="6" s="1"/>
  <c r="C117" i="6"/>
  <c r="C118" i="6" l="1"/>
  <c r="E85" i="6" a="1"/>
  <c r="E85" i="6" s="1"/>
  <c r="F85" i="6" a="1"/>
  <c r="F85" i="6" s="1"/>
  <c r="C86" i="6"/>
  <c r="C119" i="6" l="1"/>
  <c r="F86" i="6" a="1"/>
  <c r="F86" i="6" s="1"/>
  <c r="C87" i="6"/>
  <c r="F87" i="6" s="1" a="1"/>
  <c r="F87" i="6" s="1"/>
  <c r="E86" i="6" a="1"/>
  <c r="E86" i="6" s="1"/>
  <c r="E87" i="6" l="1" a="1"/>
  <c r="E87" i="6" s="1"/>
  <c r="C14" i="6" l="1"/>
  <c r="B2" i="6"/>
  <c r="F14" i="6" l="1"/>
  <c r="F96" i="6" s="1" a="1"/>
  <c r="F96" i="6" s="1"/>
  <c r="G14" i="6"/>
  <c r="G96" i="6" s="1"/>
  <c r="E14" i="6"/>
  <c r="H14" i="6"/>
  <c r="H96" i="6" s="1" a="1"/>
  <c r="H96" i="6" s="1"/>
  <c r="C15" i="6"/>
  <c r="I14" i="6" l="1"/>
  <c r="G14" i="9"/>
  <c r="F14" i="9"/>
  <c r="E14" i="9"/>
  <c r="E96" i="6" a="1"/>
  <c r="E96" i="6" s="1"/>
  <c r="G15" i="6"/>
  <c r="G97" i="6" s="1"/>
  <c r="H15" i="6"/>
  <c r="H97" i="6" s="1" a="1"/>
  <c r="H97" i="6" s="1"/>
  <c r="E15" i="6"/>
  <c r="F15" i="6"/>
  <c r="F97" i="6" s="1" a="1"/>
  <c r="F97" i="6" s="1"/>
  <c r="C16" i="6"/>
  <c r="U6" i="1"/>
  <c r="U7" i="1"/>
  <c r="U8" i="1"/>
  <c r="U9" i="1"/>
  <c r="U10" i="1"/>
  <c r="U11" i="1"/>
  <c r="U12" i="1"/>
  <c r="U13" i="1"/>
  <c r="U14" i="1"/>
  <c r="U15" i="1"/>
  <c r="U5" i="1"/>
  <c r="E15" i="9" l="1"/>
  <c r="I96" i="6"/>
  <c r="D14" i="9"/>
  <c r="F15" i="9"/>
  <c r="G15" i="9"/>
  <c r="E97" i="6" a="1"/>
  <c r="E97" i="6" s="1"/>
  <c r="I15" i="6"/>
  <c r="G16" i="6"/>
  <c r="E16" i="6"/>
  <c r="F16" i="6"/>
  <c r="F98" i="6" s="1" a="1"/>
  <c r="F98" i="6" s="1"/>
  <c r="H16" i="6"/>
  <c r="C17" i="6"/>
  <c r="I16" i="6" l="1"/>
  <c r="E16" i="9"/>
  <c r="I97" i="6"/>
  <c r="D15" i="9"/>
  <c r="E98" i="6" a="1"/>
  <c r="E98" i="6" s="1"/>
  <c r="G17" i="6"/>
  <c r="H17" i="6"/>
  <c r="H99" i="6" s="1" a="1"/>
  <c r="H99" i="6" s="1"/>
  <c r="F17" i="6"/>
  <c r="F99" i="6" s="1" a="1"/>
  <c r="F99" i="6" s="1"/>
  <c r="E17" i="6"/>
  <c r="C18" i="6"/>
  <c r="S30" i="1"/>
  <c r="H30" i="1"/>
  <c r="S29" i="1"/>
  <c r="H29" i="1"/>
  <c r="S28" i="1"/>
  <c r="H28" i="1"/>
  <c r="S27" i="1"/>
  <c r="H27" i="1"/>
  <c r="S26" i="1"/>
  <c r="H26" i="1"/>
  <c r="S25" i="1"/>
  <c r="H25" i="1"/>
  <c r="S24" i="1"/>
  <c r="H24" i="1"/>
  <c r="S23" i="1"/>
  <c r="H23" i="1"/>
  <c r="S22" i="1"/>
  <c r="H22" i="1"/>
  <c r="S21" i="1"/>
  <c r="H21" i="1"/>
  <c r="S20" i="1"/>
  <c r="H20" i="1"/>
  <c r="S19" i="1"/>
  <c r="H19" i="1"/>
  <c r="S18" i="1"/>
  <c r="H18" i="1"/>
  <c r="S17" i="1"/>
  <c r="H17" i="1"/>
  <c r="S16" i="1"/>
  <c r="H16" i="1"/>
  <c r="S15" i="1"/>
  <c r="H15" i="1"/>
  <c r="S14" i="1"/>
  <c r="H14" i="1"/>
  <c r="S13" i="1"/>
  <c r="H13" i="1"/>
  <c r="S12" i="1"/>
  <c r="H12" i="1"/>
  <c r="S11" i="1"/>
  <c r="H11" i="1"/>
  <c r="S10" i="1"/>
  <c r="H10" i="1"/>
  <c r="S9" i="1"/>
  <c r="H9" i="1"/>
  <c r="S8" i="1"/>
  <c r="H8" i="1"/>
  <c r="S7" i="1"/>
  <c r="H7" i="1"/>
  <c r="S6" i="1"/>
  <c r="H6" i="1"/>
  <c r="S5" i="1"/>
  <c r="H5" i="1"/>
  <c r="G17" i="9" l="1"/>
  <c r="D16" i="9"/>
  <c r="E17" i="9"/>
  <c r="I17" i="6"/>
  <c r="E99" i="6" a="1"/>
  <c r="E99" i="6" s="1"/>
  <c r="F18" i="6"/>
  <c r="E18" i="6"/>
  <c r="E100" i="6" s="1" a="1"/>
  <c r="E100" i="6" s="1"/>
  <c r="G18" i="6"/>
  <c r="H18" i="6"/>
  <c r="H100" i="6" s="1" a="1"/>
  <c r="H100" i="6" s="1"/>
  <c r="C19" i="6"/>
  <c r="D17" i="9" l="1"/>
  <c r="G18" i="9"/>
  <c r="D18" i="9"/>
  <c r="I18" i="6"/>
  <c r="G19" i="6"/>
  <c r="H19" i="6"/>
  <c r="E19" i="6"/>
  <c r="F19" i="6"/>
  <c r="C20" i="6"/>
  <c r="I19" i="6" l="1"/>
  <c r="G20" i="6"/>
  <c r="E20" i="6"/>
  <c r="F20" i="6"/>
  <c r="H20" i="6"/>
  <c r="C21" i="6"/>
  <c r="I20" i="6" l="1"/>
  <c r="G21" i="6"/>
  <c r="H21" i="6"/>
  <c r="E21" i="6"/>
  <c r="F21" i="6"/>
  <c r="C22" i="6"/>
  <c r="I21" i="6" l="1"/>
  <c r="G22" i="6"/>
  <c r="E22" i="6"/>
  <c r="F22" i="6"/>
  <c r="H22" i="6"/>
  <c r="C23" i="6"/>
  <c r="I22" i="6" l="1"/>
  <c r="G23" i="6"/>
  <c r="H23" i="6"/>
  <c r="E23" i="6"/>
  <c r="F23" i="6"/>
  <c r="C24" i="6"/>
  <c r="I23" i="6" l="1"/>
  <c r="F24" i="6"/>
  <c r="G24" i="6"/>
  <c r="E24" i="6"/>
  <c r="H24" i="6"/>
  <c r="C25" i="6"/>
  <c r="I24" i="6" l="1"/>
  <c r="G25" i="6"/>
  <c r="H25" i="6"/>
  <c r="E25" i="6"/>
  <c r="F25" i="6"/>
  <c r="C26" i="6"/>
  <c r="I25" i="6" l="1"/>
  <c r="E26" i="6"/>
  <c r="F26" i="6"/>
  <c r="G26" i="6"/>
  <c r="H26" i="6"/>
  <c r="C27" i="6"/>
  <c r="I26" i="6" l="1"/>
  <c r="G27" i="6"/>
  <c r="H27" i="6"/>
  <c r="E27" i="6"/>
  <c r="F27" i="6"/>
  <c r="C28" i="6"/>
  <c r="I27" i="6" l="1"/>
  <c r="F28" i="6"/>
  <c r="G28" i="6"/>
  <c r="E28" i="6"/>
  <c r="H28" i="6"/>
  <c r="C29" i="6"/>
  <c r="I28" i="6" l="1"/>
  <c r="G29" i="6"/>
  <c r="H29" i="6"/>
  <c r="E29" i="6"/>
  <c r="F29" i="6"/>
  <c r="C30" i="6"/>
  <c r="I29" i="6" l="1"/>
  <c r="E30" i="6"/>
  <c r="F30" i="6"/>
  <c r="G30" i="6"/>
  <c r="H30" i="6"/>
  <c r="C31" i="6"/>
  <c r="I30" i="6" l="1"/>
  <c r="G31" i="6"/>
  <c r="H31" i="6"/>
  <c r="E31" i="6"/>
  <c r="F31" i="6"/>
  <c r="C32" i="6"/>
  <c r="I31" i="6" l="1"/>
  <c r="G32" i="6"/>
  <c r="E32" i="6"/>
  <c r="F32" i="6"/>
  <c r="H32" i="6"/>
  <c r="C33" i="6"/>
  <c r="I32" i="6" l="1"/>
  <c r="G33" i="6"/>
  <c r="H33" i="6"/>
  <c r="E33" i="6"/>
  <c r="F33" i="6"/>
  <c r="C34" i="6"/>
  <c r="I33" i="6" l="1"/>
  <c r="F34" i="6"/>
  <c r="E34" i="6"/>
  <c r="G34" i="6"/>
  <c r="H34" i="6"/>
  <c r="C35" i="6"/>
  <c r="I34" i="6" l="1"/>
  <c r="G35" i="6"/>
  <c r="H35" i="6"/>
  <c r="F35" i="6"/>
  <c r="E35" i="6"/>
  <c r="C36" i="6"/>
  <c r="I35" i="6" l="1"/>
  <c r="G36" i="6"/>
  <c r="E36" i="6"/>
  <c r="F36" i="6"/>
  <c r="H36" i="6"/>
  <c r="C37" i="6"/>
  <c r="G103" i="6" l="1"/>
  <c r="G99" i="6"/>
  <c r="G118" i="6"/>
  <c r="G104" i="6"/>
  <c r="G115" i="6"/>
  <c r="G107" i="6"/>
  <c r="G116" i="6"/>
  <c r="G108" i="6"/>
  <c r="G100" i="6"/>
  <c r="G114" i="6"/>
  <c r="G110" i="6"/>
  <c r="G111" i="6"/>
  <c r="G106" i="6"/>
  <c r="G105" i="6"/>
  <c r="G112" i="6"/>
  <c r="G117" i="6"/>
  <c r="G109" i="6"/>
  <c r="G101" i="6"/>
  <c r="G102" i="6"/>
  <c r="G113" i="6"/>
  <c r="I36" i="6"/>
  <c r="E118" i="6" a="1"/>
  <c r="E118" i="6" s="1"/>
  <c r="F112" i="6" a="1"/>
  <c r="F112" i="6" s="1"/>
  <c r="H103" i="6" a="1"/>
  <c r="H103" i="6" s="1"/>
  <c r="F110" i="6" a="1"/>
  <c r="F110" i="6" s="1"/>
  <c r="H110" i="6" a="1"/>
  <c r="H110" i="6" s="1"/>
  <c r="E115" i="6" a="1"/>
  <c r="E115" i="6" s="1"/>
  <c r="H107" i="6" a="1"/>
  <c r="H107" i="6" s="1"/>
  <c r="F113" i="6" a="1"/>
  <c r="F113" i="6" s="1"/>
  <c r="H115" i="6" a="1"/>
  <c r="H115" i="6" s="1"/>
  <c r="H113" i="6" a="1"/>
  <c r="H113" i="6" s="1"/>
  <c r="H109" i="6" a="1"/>
  <c r="H109" i="6" s="1"/>
  <c r="E103" i="6" a="1"/>
  <c r="E103" i="6" s="1"/>
  <c r="F106" i="6" a="1"/>
  <c r="F106" i="6" s="1"/>
  <c r="E104" i="6" a="1"/>
  <c r="E104" i="6" s="1"/>
  <c r="F101" i="6" a="1"/>
  <c r="F101" i="6" s="1"/>
  <c r="E113" i="6" a="1"/>
  <c r="E113" i="6" s="1"/>
  <c r="F104" i="6" a="1"/>
  <c r="F104" i="6" s="1"/>
  <c r="H116" i="6" a="1"/>
  <c r="H116" i="6" s="1"/>
  <c r="F102" i="6" a="1"/>
  <c r="F102" i="6" s="1"/>
  <c r="E108" i="6" a="1"/>
  <c r="E108" i="6" s="1"/>
  <c r="F109" i="6" a="1"/>
  <c r="F109" i="6" s="1"/>
  <c r="H117" i="6" a="1"/>
  <c r="H117" i="6" s="1"/>
  <c r="E114" i="6" a="1"/>
  <c r="E114" i="6" s="1"/>
  <c r="H104" i="6" a="1"/>
  <c r="H104" i="6" s="1"/>
  <c r="H112" i="6" a="1"/>
  <c r="H112" i="6" s="1"/>
  <c r="F111" i="6" a="1"/>
  <c r="F111" i="6" s="1"/>
  <c r="F118" i="6" a="1"/>
  <c r="F118" i="6" s="1"/>
  <c r="E116" i="6" a="1"/>
  <c r="E116" i="6" s="1"/>
  <c r="H111" i="6" a="1"/>
  <c r="H111" i="6" s="1"/>
  <c r="H102" i="6" a="1"/>
  <c r="H102" i="6" s="1"/>
  <c r="E109" i="6" a="1"/>
  <c r="E109" i="6" s="1"/>
  <c r="F114" i="6" a="1"/>
  <c r="F114" i="6" s="1"/>
  <c r="H106" i="6" a="1"/>
  <c r="H106" i="6" s="1"/>
  <c r="H114" i="6" a="1"/>
  <c r="H114" i="6" s="1"/>
  <c r="E112" i="6" a="1"/>
  <c r="E112" i="6" s="1"/>
  <c r="E107" i="6" a="1"/>
  <c r="E107" i="6" s="1"/>
  <c r="F116" i="6" a="1"/>
  <c r="F116" i="6" s="1"/>
  <c r="F117" i="6" a="1"/>
  <c r="F117" i="6" s="1"/>
  <c r="F103" i="6" a="1"/>
  <c r="F103" i="6" s="1"/>
  <c r="E110" i="6" a="1"/>
  <c r="E110" i="6" s="1"/>
  <c r="E105" i="6" a="1"/>
  <c r="E105" i="6" s="1"/>
  <c r="F105" i="6" a="1"/>
  <c r="F105" i="6" s="1"/>
  <c r="E117" i="6" a="1"/>
  <c r="E117" i="6" s="1"/>
  <c r="H105" i="6" a="1"/>
  <c r="H105" i="6" s="1"/>
  <c r="H108" i="6" a="1"/>
  <c r="H108" i="6" s="1"/>
  <c r="F108" i="6" a="1"/>
  <c r="F108" i="6" s="1"/>
  <c r="E106" i="6" a="1"/>
  <c r="E106" i="6" s="1"/>
  <c r="F107" i="6" a="1"/>
  <c r="F107" i="6" s="1"/>
  <c r="H118" i="6" a="1"/>
  <c r="H118" i="6" s="1"/>
  <c r="E111" i="6" a="1"/>
  <c r="E111" i="6" s="1"/>
  <c r="E102" i="6" a="1"/>
  <c r="E102" i="6" s="1"/>
  <c r="F115" i="6" a="1"/>
  <c r="F115" i="6" s="1"/>
  <c r="G37" i="6"/>
  <c r="G119" i="6" s="1"/>
  <c r="F37" i="9" s="1"/>
  <c r="H37" i="6"/>
  <c r="E37" i="6"/>
  <c r="F37" i="6"/>
  <c r="F119" i="6" s="1" a="1"/>
  <c r="F119" i="6" s="1"/>
  <c r="F17" i="9" l="1"/>
  <c r="I99" i="6"/>
  <c r="F20" i="9"/>
  <c r="D24" i="9"/>
  <c r="D23" i="9"/>
  <c r="E35" i="9"/>
  <c r="E32" i="9"/>
  <c r="F19" i="9"/>
  <c r="F23" i="9"/>
  <c r="F29" i="9"/>
  <c r="D26" i="9"/>
  <c r="D31" i="9"/>
  <c r="E24" i="9"/>
  <c r="F32" i="9"/>
  <c r="F21" i="9"/>
  <c r="D33" i="9"/>
  <c r="G21" i="9"/>
  <c r="E37" i="9"/>
  <c r="E33" i="9"/>
  <c r="D29" i="9"/>
  <c r="F31" i="9"/>
  <c r="D35" i="9"/>
  <c r="I110" i="6"/>
  <c r="D28" i="9"/>
  <c r="E34" i="9"/>
  <c r="G24" i="9"/>
  <c r="D27" i="9"/>
  <c r="G29" i="9"/>
  <c r="E29" i="9"/>
  <c r="D32" i="9"/>
  <c r="E20" i="9"/>
  <c r="E19" i="9"/>
  <c r="D21" i="9"/>
  <c r="G33" i="9"/>
  <c r="F36" i="9"/>
  <c r="F25" i="9"/>
  <c r="E30" i="9"/>
  <c r="G23" i="9"/>
  <c r="G32" i="9"/>
  <c r="D20" i="9"/>
  <c r="G36" i="9"/>
  <c r="E26" i="9"/>
  <c r="F33" i="9"/>
  <c r="F28" i="9"/>
  <c r="D25" i="9"/>
  <c r="F27" i="9"/>
  <c r="F35" i="9"/>
  <c r="I116" i="6"/>
  <c r="D34" i="9"/>
  <c r="G30" i="9"/>
  <c r="G35" i="9"/>
  <c r="G34" i="9"/>
  <c r="D22" i="9"/>
  <c r="G27" i="9"/>
  <c r="F30" i="9"/>
  <c r="F24" i="9"/>
  <c r="G28" i="9"/>
  <c r="D36" i="9"/>
  <c r="F22" i="9"/>
  <c r="E25" i="9"/>
  <c r="G26" i="9"/>
  <c r="E23" i="9"/>
  <c r="E21" i="9"/>
  <c r="D30" i="9"/>
  <c r="F34" i="9"/>
  <c r="G20" i="9"/>
  <c r="E36" i="9"/>
  <c r="G22" i="9"/>
  <c r="E27" i="9"/>
  <c r="E22" i="9"/>
  <c r="F26" i="9"/>
  <c r="G31" i="9"/>
  <c r="E31" i="9"/>
  <c r="G25" i="9"/>
  <c r="E28" i="9"/>
  <c r="I115" i="6"/>
  <c r="I102" i="6"/>
  <c r="I114" i="6"/>
  <c r="I113" i="6"/>
  <c r="I111" i="6"/>
  <c r="I108" i="6"/>
  <c r="I107" i="6"/>
  <c r="I109" i="6"/>
  <c r="I103" i="6"/>
  <c r="E119" i="6" a="1"/>
  <c r="E119" i="6" s="1"/>
  <c r="I37" i="6"/>
  <c r="G98" i="6" s="1"/>
  <c r="F16" i="9" s="1"/>
  <c r="I104" i="6"/>
  <c r="I117" i="6"/>
  <c r="I112" i="6"/>
  <c r="I118" i="6"/>
  <c r="I106" i="6"/>
  <c r="I105" i="6"/>
  <c r="H98" i="6" a="1"/>
  <c r="H98" i="6" s="1"/>
  <c r="F100" i="6" a="1"/>
  <c r="F100" i="6" s="1"/>
  <c r="E101" i="6" a="1"/>
  <c r="E101" i="6" s="1"/>
  <c r="H101" i="6" a="1"/>
  <c r="H101" i="6" s="1"/>
  <c r="H119" i="6" a="1"/>
  <c r="H119" i="6" s="1"/>
  <c r="F18" i="9" l="1"/>
  <c r="G37" i="9"/>
  <c r="E18" i="9"/>
  <c r="I98" i="6"/>
  <c r="G16" i="9"/>
  <c r="G19" i="9"/>
  <c r="D37" i="9"/>
  <c r="I101" i="6"/>
  <c r="D19" i="9"/>
  <c r="I119" i="6"/>
  <c r="I100" i="6"/>
</calcChain>
</file>

<file path=xl/sharedStrings.xml><?xml version="1.0" encoding="utf-8"?>
<sst xmlns="http://schemas.openxmlformats.org/spreadsheetml/2006/main" count="273" uniqueCount="87">
  <si>
    <r>
      <t>Volumes (10</t>
    </r>
    <r>
      <rPr>
        <b/>
        <vertAlign val="superscript"/>
        <sz val="10"/>
        <color theme="1"/>
        <rFont val="Times New Roman"/>
        <family val="1"/>
      </rPr>
      <t>6</t>
    </r>
    <r>
      <rPr>
        <b/>
        <sz val="10"/>
        <color theme="1"/>
        <rFont val="Times New Roman"/>
        <family val="1"/>
      </rPr>
      <t>m</t>
    </r>
    <r>
      <rPr>
        <b/>
        <vertAlign val="superscript"/>
        <sz val="10"/>
        <color theme="1"/>
        <rFont val="Times New Roman"/>
        <family val="1"/>
      </rPr>
      <t>3</t>
    </r>
    <r>
      <rPr>
        <b/>
        <sz val="10"/>
        <color theme="1"/>
        <rFont val="Times New Roman"/>
        <family val="1"/>
      </rPr>
      <t>)</t>
    </r>
  </si>
  <si>
    <t>Customer Unlock Meters</t>
  </si>
  <si>
    <t>Residential</t>
  </si>
  <si>
    <t>Commercial</t>
  </si>
  <si>
    <t>Industrial</t>
  </si>
  <si>
    <r>
      <rPr>
        <sz val="10"/>
        <rFont val="Times New Roman"/>
        <family val="1"/>
      </rPr>
      <t>Other</t>
    </r>
    <r>
      <rPr>
        <u/>
        <sz val="10"/>
        <rFont val="Times New Roman"/>
        <family val="1"/>
      </rPr>
      <t xml:space="preserve"> (Wholesale)</t>
    </r>
  </si>
  <si>
    <t>Total</t>
  </si>
  <si>
    <t>Effect of DSM</t>
  </si>
  <si>
    <r>
      <t xml:space="preserve">Degree Days
</t>
    </r>
    <r>
      <rPr>
        <u/>
        <sz val="10"/>
        <color theme="1"/>
        <rFont val="Times New Roman"/>
        <family val="1"/>
      </rPr>
      <t>(Central)</t>
    </r>
  </si>
  <si>
    <t>Company</t>
  </si>
  <si>
    <t>Year</t>
  </si>
  <si>
    <t>RES</t>
  </si>
  <si>
    <t>COM</t>
  </si>
  <si>
    <t>IND</t>
  </si>
  <si>
    <t>OTH</t>
  </si>
  <si>
    <t>TOT</t>
  </si>
  <si>
    <t>Fiscal Year
(October 1 to September 30)</t>
  </si>
  <si>
    <t>Billed Volumes + Change of Unbilled Volumes</t>
  </si>
  <si>
    <t>Calendar Year
(January 1 to December 31)</t>
  </si>
  <si>
    <t>Partial Eff.</t>
  </si>
  <si>
    <t>Fully Eff.</t>
  </si>
  <si>
    <r>
      <t>Unbundled Consumptions
 (10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</si>
  <si>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Unbundled Rates commenced on April 1st, 2007</t>
  </si>
  <si>
    <t>Description</t>
  </si>
  <si>
    <t>Summary of Enbridge Output Volumes since 1992</t>
  </si>
  <si>
    <t xml:space="preserve">Sources </t>
  </si>
  <si>
    <t>Other (Wholesale)</t>
  </si>
  <si>
    <r>
      <t>Bundled Volumes (10</t>
    </r>
    <r>
      <rPr>
        <b/>
        <vertAlign val="superscript"/>
        <sz val="11"/>
        <rFont val="Calibri"/>
        <family val="2"/>
        <scheme val="minor"/>
      </rPr>
      <t>6</t>
    </r>
    <r>
      <rPr>
        <b/>
        <sz val="11"/>
        <rFont val="Calibri"/>
        <family val="2"/>
        <scheme val="minor"/>
      </rPr>
      <t xml:space="preserve"> m</t>
    </r>
    <r>
      <rPr>
        <b/>
        <vertAlign val="super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)</t>
    </r>
  </si>
  <si>
    <t>Bundled volumes data provided by Enbridge</t>
  </si>
  <si>
    <t>Enbridge Output Bundled Volumes</t>
  </si>
  <si>
    <t>*Data for 1992 to 2005 is for the Fiscal Year (October 1 to September 30), while data for 2006 to 2016 is for the calendar year.</t>
  </si>
  <si>
    <t>Enbridge Output Unbundled Volumes</t>
  </si>
  <si>
    <t>Unbundled volumes data provided by Enbridge</t>
  </si>
  <si>
    <r>
      <t>Unbundled Volumes (10</t>
    </r>
    <r>
      <rPr>
        <b/>
        <vertAlign val="superscript"/>
        <sz val="11"/>
        <rFont val="Calibri"/>
        <family val="2"/>
        <scheme val="minor"/>
      </rPr>
      <t>6</t>
    </r>
    <r>
      <rPr>
        <b/>
        <sz val="11"/>
        <rFont val="Calibri"/>
        <family val="2"/>
        <scheme val="minor"/>
      </rPr>
      <t xml:space="preserve"> m</t>
    </r>
    <r>
      <rPr>
        <b/>
        <vertAlign val="super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)</t>
    </r>
  </si>
  <si>
    <t>Enbridge Effect of DSM</t>
  </si>
  <si>
    <t>Output volumes data provided by Enbridge</t>
  </si>
  <si>
    <r>
      <t>Partial Effect (10</t>
    </r>
    <r>
      <rPr>
        <b/>
        <vertAlign val="superscript"/>
        <sz val="11"/>
        <rFont val="Calibri"/>
        <family val="2"/>
        <scheme val="minor"/>
      </rPr>
      <t xml:space="preserve">6 </t>
    </r>
    <r>
      <rPr>
        <b/>
        <sz val="11"/>
        <rFont val="Calibri"/>
        <family val="2"/>
        <scheme val="minor"/>
      </rPr>
      <t>m</t>
    </r>
    <r>
      <rPr>
        <b/>
        <vertAlign val="super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)</t>
    </r>
  </si>
  <si>
    <r>
      <t>Full Effect (10</t>
    </r>
    <r>
      <rPr>
        <b/>
        <vertAlign val="superscript"/>
        <sz val="11"/>
        <rFont val="Calibri"/>
        <family val="2"/>
        <scheme val="minor"/>
      </rPr>
      <t xml:space="preserve">6 </t>
    </r>
    <r>
      <rPr>
        <b/>
        <sz val="11"/>
        <rFont val="Calibri"/>
        <family val="2"/>
        <scheme val="minor"/>
      </rPr>
      <t>m</t>
    </r>
    <r>
      <rPr>
        <b/>
        <vertAlign val="super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)</t>
    </r>
  </si>
  <si>
    <t>Enbridge Total Volumes</t>
  </si>
  <si>
    <t>Total Volumes</t>
  </si>
  <si>
    <t xml:space="preserve">***All unbundled volumes are counted under industrial rate class. </t>
  </si>
  <si>
    <t>** Calculates totals for each rate class in each year by dividing the full effect of the DSM program by 4 and then adding this to total bundled volumes.</t>
  </si>
  <si>
    <t>Volumes data provided by Enbridge</t>
  </si>
  <si>
    <t>Capital Price Calculation</t>
  </si>
  <si>
    <t>Enbridge Gas Distribution</t>
  </si>
  <si>
    <t>Source</t>
  </si>
  <si>
    <t>Enbridge Revenues</t>
  </si>
  <si>
    <t>Summarizes Enbridge's Revenues data</t>
  </si>
  <si>
    <t>EBRO 485, Exhibit C5, Tab 1, Schedule 1, p.4</t>
  </si>
  <si>
    <t>EBRO 487, Exhibit C5, Tab 1, Schedule 1, p. 4</t>
  </si>
  <si>
    <t>EBRO 492, Exhibit C5, Tab 1, Schedule 1, p.4</t>
  </si>
  <si>
    <t>EBRO 495, Exhibit C5, Tab 1, Schedule 1, p.4</t>
  </si>
  <si>
    <t>Residential ($ millions)</t>
  </si>
  <si>
    <t>EBRO 497, Exhibit C5, Tab 1, Schedule 1, p. 3</t>
  </si>
  <si>
    <t>Combined Rate Case and ESM files - Actuals Volumes and Revenues.pdf, provided by Enbridge</t>
  </si>
  <si>
    <t>RP-1999-0001, Exhibit C5, Tab 1, Schedule 1, p.3</t>
  </si>
  <si>
    <t>RP-2000-0040, Exhibit C5, Tab 1, Schedule 1, p.3</t>
  </si>
  <si>
    <t>RP-2001-0032, Exhibit C3, Tab 1, Schedule 1, p. 3</t>
  </si>
  <si>
    <t>RP-2002-0133, Exhibit C3, Tab 1, Schedule 1, p. 3</t>
  </si>
  <si>
    <t>RP-2003-0203, Exhibit C3, Tab 1, Schedule 1, p. 3</t>
  </si>
  <si>
    <t>EB-2005-0001, Exhibit C3, Tab 1, Schedule 1, p. 3</t>
  </si>
  <si>
    <t>EB-2006-0034, Exhibit C5, Tab 1, Schedule 1, p. 3</t>
  </si>
  <si>
    <t>EB-2008-0219, Exhibit D, Tab 2, Schedule 1, p. 3</t>
  </si>
  <si>
    <t>EB-2009-0055, Exhibit B, Tab 3, Schedule 1, p. 3</t>
  </si>
  <si>
    <t>EB-2010-0042, Exhibit B, Tab 3, Schedule 1, p. 3</t>
  </si>
  <si>
    <t>EB-2011-0008, Exhibit B, Tab 3, Schedule 1, p. 3</t>
  </si>
  <si>
    <t>EB-2011-0354, Exhibit C5, Tab 1, Schedule 1, p. 3</t>
  </si>
  <si>
    <t>EB-2013-0046, Exhibit B, Tab 3, Schedule 1, p. 3</t>
  </si>
  <si>
    <t>EB-2015-0122, Exhibit B, Tab 3, Schedule 1, p. 3</t>
  </si>
  <si>
    <t>EB-2016-0142, Exhibit B, Tab 3, Schedule 1, p. 3</t>
  </si>
  <si>
    <t>EB-2017-0102, Exhibit B, Tab 3, Schedule 1, p. 3</t>
  </si>
  <si>
    <t>Converts fiscal year values into calendar year</t>
  </si>
  <si>
    <t>Calendar Year Conversion</t>
  </si>
  <si>
    <t>Average of 2001 and 2003 values</t>
  </si>
  <si>
    <t>Average of 2005 and 2007 values</t>
  </si>
  <si>
    <t>Average of 2012 and 2014 values</t>
  </si>
  <si>
    <r>
      <t>Output Volumes (10</t>
    </r>
    <r>
      <rPr>
        <b/>
        <vertAlign val="superscript"/>
        <sz val="11"/>
        <rFont val="Calibri"/>
        <family val="2"/>
        <scheme val="minor"/>
      </rPr>
      <t>6</t>
    </r>
    <r>
      <rPr>
        <b/>
        <sz val="11"/>
        <rFont val="Calibri"/>
        <family val="2"/>
        <scheme val="minor"/>
      </rPr>
      <t>m</t>
    </r>
    <r>
      <rPr>
        <b/>
        <vertAlign val="super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)</t>
    </r>
  </si>
  <si>
    <t>Unbundled Volumes</t>
  </si>
  <si>
    <t>Revenues ($, millions)</t>
  </si>
  <si>
    <t xml:space="preserve">Wholesale </t>
  </si>
  <si>
    <t>Enbridge Output Volumes tab and Calendar Year conversions tab</t>
  </si>
  <si>
    <t>Summary of Enbridge Total Output Volumes and Revenues since 1992</t>
  </si>
  <si>
    <t>EBRO 490, Exhibit C5, Tab 1, Schedule 1, p. 4</t>
  </si>
  <si>
    <t>Enbridge Output data</t>
  </si>
  <si>
    <t>Commercial 
($, millions)</t>
  </si>
  <si>
    <t>Industrial 
($, millions)</t>
  </si>
  <si>
    <t>Wholesale 
($, millions)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</si>
</sst>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43" formatCode="_(* #,##0.00_);_(* \(#,##0.00\);_(* &quot;-&quot;??_);_(@_)"/>
    <numFmt numFmtId="164" formatCode="&quot;[&quot;#&quot;]&quot;"/>
    <numFmt numFmtId="165" formatCode="#,##0.0_);\(#,##0.0\)"/>
    <numFmt numFmtId="166" formatCode="&quot;[&quot;0&quot;]&quot;"/>
    <numFmt numFmtId="167" formatCode="0.0"/>
    <numFmt numFmtId="168" formatCode="&quot;$&quot;#,##0.0_);\(&quot;$&quot;#,##0.0\)"/>
    <numFmt numFmtId="169" formatCode="&quot;$&quot;#,##0.0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vertAlign val="superscript"/>
      <sz val="10"/>
      <color theme="1"/>
      <name val="Times New Roman"/>
      <family val="1"/>
    </font>
    <font>
      <sz val="12"/>
      <name val="Times New Roman"/>
      <family val="1"/>
    </font>
    <font>
      <u/>
      <sz val="10"/>
      <name val="Times New Roman"/>
      <family val="1"/>
    </font>
    <font>
      <sz val="10"/>
      <name val="Times New Roman"/>
      <family val="1"/>
    </font>
    <font>
      <u/>
      <sz val="10"/>
      <color theme="1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b/>
      <vertAlign val="superscript"/>
      <sz val="11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Arial Unicode MS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0B4DA"/>
        <bgColor indexed="64"/>
      </patternFill>
    </fill>
    <fill>
      <patternFill patternType="solid">
        <fgColor rgb="FF0059A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indexed="9"/>
        <bgColor indexed="9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5">
    <xf numFmtId="0" fontId="0" fillId="0" borderId="0"/>
    <xf numFmtId="0" fontId="5" fillId="0" borderId="0"/>
    <xf numFmtId="0" fontId="9" fillId="0" borderId="0"/>
    <xf numFmtId="0" fontId="12" fillId="0" borderId="0"/>
    <xf numFmtId="0" fontId="20" fillId="0" borderId="0"/>
    <xf numFmtId="0" fontId="23" fillId="0" borderId="0"/>
    <xf numFmtId="0" fontId="24" fillId="0" borderId="0"/>
    <xf numFmtId="43" fontId="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3" fontId="9" fillId="14" borderId="0" applyFont="0" applyFill="0" applyBorder="0" applyAlignment="0" applyProtection="0"/>
    <xf numFmtId="3" fontId="9" fillId="14" borderId="0" applyFont="0" applyFill="0" applyBorder="0" applyAlignment="0" applyProtection="0"/>
    <xf numFmtId="5" fontId="9" fillId="14" borderId="0" applyFont="0" applyFill="0" applyBorder="0" applyAlignment="0" applyProtection="0"/>
    <xf numFmtId="5" fontId="9" fillId="14" borderId="0" applyFont="0" applyFill="0" applyBorder="0" applyAlignment="0" applyProtection="0"/>
    <xf numFmtId="0" fontId="9" fillId="14" borderId="0" applyFont="0" applyFill="0" applyBorder="0" applyAlignment="0" applyProtection="0"/>
    <xf numFmtId="0" fontId="9" fillId="14" borderId="0" applyFont="0" applyFill="0" applyBorder="0" applyAlignment="0" applyProtection="0"/>
    <xf numFmtId="2" fontId="9" fillId="14" borderId="0" applyFont="0" applyFill="0" applyBorder="0" applyAlignment="0" applyProtection="0"/>
    <xf numFmtId="2" fontId="9" fillId="14" borderId="0" applyFont="0" applyFill="0" applyBorder="0" applyAlignment="0" applyProtection="0"/>
    <xf numFmtId="0" fontId="9" fillId="0" borderId="0"/>
    <xf numFmtId="0" fontId="5" fillId="0" borderId="0"/>
    <xf numFmtId="0" fontId="26" fillId="0" borderId="0"/>
    <xf numFmtId="0" fontId="5" fillId="0" borderId="0"/>
    <xf numFmtId="0" fontId="26" fillId="0" borderId="0"/>
    <xf numFmtId="0" fontId="9" fillId="0" borderId="0">
      <alignment vertical="top"/>
    </xf>
    <xf numFmtId="0" fontId="26" fillId="0" borderId="0"/>
    <xf numFmtId="0" fontId="9" fillId="0" borderId="0">
      <alignment vertical="top"/>
    </xf>
    <xf numFmtId="0" fontId="9" fillId="0" borderId="0"/>
    <xf numFmtId="0" fontId="24" fillId="0" borderId="0"/>
    <xf numFmtId="0" fontId="9" fillId="0" borderId="0"/>
    <xf numFmtId="0" fontId="9" fillId="0" borderId="0"/>
    <xf numFmtId="0" fontId="25" fillId="0" borderId="0"/>
    <xf numFmtId="0" fontId="5" fillId="0" borderId="0"/>
    <xf numFmtId="0" fontId="12" fillId="0" borderId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</cellStyleXfs>
  <cellXfs count="98">
    <xf numFmtId="0" fontId="0" fillId="0" borderId="0" xfId="0"/>
    <xf numFmtId="0" fontId="1" fillId="0" borderId="0" xfId="0" applyFont="1"/>
    <xf numFmtId="0" fontId="2" fillId="0" borderId="0" xfId="0" applyFont="1" applyBorder="1"/>
    <xf numFmtId="0" fontId="0" fillId="0" borderId="0" xfId="0" applyBorder="1"/>
    <xf numFmtId="0" fontId="1" fillId="0" borderId="0" xfId="0" applyFont="1" applyBorder="1"/>
    <xf numFmtId="0" fontId="1" fillId="0" borderId="1" xfId="0" applyFont="1" applyBorder="1"/>
    <xf numFmtId="0" fontId="6" fillId="0" borderId="1" xfId="1" applyFont="1" applyBorder="1" applyAlignment="1">
      <alignment horizontal="center" vertical="center" wrapText="1"/>
    </xf>
    <xf numFmtId="0" fontId="0" fillId="0" borderId="1" xfId="0" applyBorder="1"/>
    <xf numFmtId="0" fontId="8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" fontId="10" fillId="0" borderId="0" xfId="2" applyNumberFormat="1" applyFont="1" applyFill="1" applyBorder="1" applyAlignment="1" applyProtection="1">
      <alignment horizontal="center"/>
      <protection locked="0"/>
    </xf>
    <xf numFmtId="0" fontId="1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/>
    </xf>
    <xf numFmtId="3" fontId="1" fillId="0" borderId="0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/>
    </xf>
    <xf numFmtId="0" fontId="0" fillId="0" borderId="2" xfId="0" applyBorder="1"/>
    <xf numFmtId="0" fontId="1" fillId="0" borderId="2" xfId="0" applyFont="1" applyBorder="1"/>
    <xf numFmtId="3" fontId="1" fillId="0" borderId="2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4" fontId="0" fillId="0" borderId="0" xfId="0" applyNumberFormat="1"/>
    <xf numFmtId="0" fontId="0" fillId="0" borderId="0" xfId="0" applyAlignment="1">
      <alignment wrapText="1"/>
    </xf>
    <xf numFmtId="0" fontId="15" fillId="6" borderId="0" xfId="0" applyFont="1" applyFill="1"/>
    <xf numFmtId="0" fontId="0" fillId="0" borderId="3" xfId="0" applyBorder="1"/>
    <xf numFmtId="0" fontId="17" fillId="8" borderId="0" xfId="0" applyNumberFormat="1" applyFont="1" applyFill="1" applyBorder="1" applyAlignment="1">
      <alignment horizontal="left"/>
    </xf>
    <xf numFmtId="0" fontId="18" fillId="8" borderId="0" xfId="0" applyNumberFormat="1" applyFont="1" applyFill="1" applyBorder="1" applyAlignment="1">
      <alignment horizontal="left"/>
    </xf>
    <xf numFmtId="0" fontId="13" fillId="6" borderId="1" xfId="0" applyFont="1" applyFill="1" applyBorder="1"/>
    <xf numFmtId="0" fontId="0" fillId="6" borderId="1" xfId="0" applyFill="1" applyBorder="1"/>
    <xf numFmtId="0" fontId="13" fillId="6" borderId="4" xfId="0" applyFont="1" applyFill="1" applyBorder="1"/>
    <xf numFmtId="0" fontId="0" fillId="6" borderId="4" xfId="0" applyFill="1" applyBorder="1"/>
    <xf numFmtId="0" fontId="19" fillId="7" borderId="0" xfId="3" applyNumberFormat="1" applyFont="1" applyFill="1" applyBorder="1" applyAlignment="1">
      <alignment horizontal="left" vertical="center"/>
    </xf>
    <xf numFmtId="0" fontId="19" fillId="7" borderId="0" xfId="3" applyNumberFormat="1" applyFont="1" applyFill="1" applyBorder="1" applyAlignment="1">
      <alignment horizontal="left" vertical="center" wrapText="1"/>
    </xf>
    <xf numFmtId="164" fontId="13" fillId="9" borderId="0" xfId="0" applyNumberFormat="1" applyFont="1" applyFill="1"/>
    <xf numFmtId="0" fontId="13" fillId="10" borderId="0" xfId="3" applyNumberFormat="1" applyFont="1" applyFill="1" applyBorder="1" applyAlignment="1">
      <alignment horizontal="left"/>
    </xf>
    <xf numFmtId="0" fontId="13" fillId="10" borderId="0" xfId="3" applyNumberFormat="1" applyFont="1" applyFill="1" applyBorder="1" applyAlignment="1">
      <alignment horizontal="center" vertical="center"/>
    </xf>
    <xf numFmtId="0" fontId="19" fillId="7" borderId="0" xfId="3" applyNumberFormat="1" applyFont="1" applyFill="1" applyBorder="1" applyAlignment="1">
      <alignment horizontal="center" vertical="center" wrapText="1"/>
    </xf>
    <xf numFmtId="0" fontId="19" fillId="7" borderId="0" xfId="3" applyNumberFormat="1" applyFont="1" applyFill="1" applyBorder="1" applyAlignment="1">
      <alignment horizontal="center" vertical="center" wrapText="1"/>
    </xf>
    <xf numFmtId="4" fontId="1" fillId="0" borderId="0" xfId="0" applyNumberFormat="1" applyFont="1" applyBorder="1"/>
    <xf numFmtId="0" fontId="19" fillId="7" borderId="0" xfId="3" applyNumberFormat="1" applyFont="1" applyFill="1" applyBorder="1" applyAlignment="1">
      <alignment vertical="center" wrapText="1"/>
    </xf>
    <xf numFmtId="0" fontId="19" fillId="0" borderId="0" xfId="3" applyNumberFormat="1" applyFont="1" applyFill="1" applyBorder="1" applyAlignment="1">
      <alignment vertical="center" wrapText="1"/>
    </xf>
    <xf numFmtId="0" fontId="19" fillId="0" borderId="0" xfId="3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19" fillId="7" borderId="0" xfId="3" applyNumberFormat="1" applyFont="1" applyFill="1" applyBorder="1" applyAlignment="1">
      <alignment horizontal="center" vertical="center"/>
    </xf>
    <xf numFmtId="165" fontId="16" fillId="11" borderId="0" xfId="4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19" fillId="7" borderId="0" xfId="3" applyNumberFormat="1" applyFont="1" applyFill="1" applyBorder="1" applyAlignment="1">
      <alignment horizontal="center" vertical="center" wrapText="1"/>
    </xf>
    <xf numFmtId="0" fontId="16" fillId="7" borderId="5" xfId="0" applyNumberFormat="1" applyFont="1" applyFill="1" applyBorder="1" applyAlignment="1">
      <alignment horizontal="left"/>
    </xf>
    <xf numFmtId="0" fontId="16" fillId="7" borderId="4" xfId="0" applyNumberFormat="1" applyFont="1" applyFill="1" applyBorder="1" applyAlignment="1">
      <alignment horizontal="left"/>
    </xf>
    <xf numFmtId="0" fontId="0" fillId="0" borderId="4" xfId="0" applyBorder="1"/>
    <xf numFmtId="166" fontId="13" fillId="10" borderId="0" xfId="3" applyNumberFormat="1" applyFont="1" applyFill="1" applyBorder="1" applyAlignment="1">
      <alignment horizontal="center" vertical="center"/>
    </xf>
    <xf numFmtId="0" fontId="13" fillId="10" borderId="0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6" fillId="11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11" borderId="0" xfId="0" applyFont="1" applyFill="1" applyBorder="1" applyAlignment="1">
      <alignment horizontal="center" vertical="center"/>
    </xf>
    <xf numFmtId="0" fontId="19" fillId="7" borderId="0" xfId="3" applyNumberFormat="1" applyFont="1" applyFill="1" applyBorder="1" applyAlignment="1">
      <alignment horizontal="center" vertical="center" wrapText="1"/>
    </xf>
    <xf numFmtId="167" fontId="16" fillId="11" borderId="0" xfId="0" applyNumberFormat="1" applyFont="1" applyFill="1" applyBorder="1" applyAlignment="1">
      <alignment horizontal="center" vertical="center"/>
    </xf>
    <xf numFmtId="0" fontId="22" fillId="12" borderId="0" xfId="0" applyNumberFormat="1" applyFont="1" applyFill="1" applyBorder="1" applyAlignment="1">
      <alignment horizontal="left"/>
    </xf>
    <xf numFmtId="0" fontId="19" fillId="7" borderId="5" xfId="0" applyNumberFormat="1" applyFont="1" applyFill="1" applyBorder="1" applyAlignment="1">
      <alignment horizontal="left"/>
    </xf>
    <xf numFmtId="0" fontId="16" fillId="7" borderId="6" xfId="0" applyNumberFormat="1" applyFont="1" applyFill="1" applyBorder="1" applyAlignment="1">
      <alignment horizontal="left"/>
    </xf>
    <xf numFmtId="0" fontId="0" fillId="0" borderId="5" xfId="0" applyBorder="1"/>
    <xf numFmtId="0" fontId="0" fillId="0" borderId="6" xfId="0" applyBorder="1"/>
    <xf numFmtId="0" fontId="16" fillId="7" borderId="0" xfId="0" applyNumberFormat="1" applyFont="1" applyFill="1" applyBorder="1" applyAlignment="1">
      <alignment horizontal="left"/>
    </xf>
    <xf numFmtId="0" fontId="16" fillId="7" borderId="0" xfId="1" applyNumberFormat="1" applyFont="1" applyFill="1" applyBorder="1" applyAlignment="1">
      <alignment horizontal="left"/>
    </xf>
    <xf numFmtId="0" fontId="19" fillId="7" borderId="0" xfId="0" applyNumberFormat="1" applyFont="1" applyFill="1" applyBorder="1" applyAlignment="1">
      <alignment horizontal="left"/>
    </xf>
    <xf numFmtId="0" fontId="13" fillId="10" borderId="0" xfId="0" applyNumberFormat="1" applyFont="1" applyFill="1" applyBorder="1" applyAlignment="1">
      <alignment horizontal="left"/>
    </xf>
    <xf numFmtId="0" fontId="19" fillId="7" borderId="4" xfId="0" applyNumberFormat="1" applyFont="1" applyFill="1" applyBorder="1" applyAlignment="1">
      <alignment horizontal="left"/>
    </xf>
    <xf numFmtId="4" fontId="0" fillId="13" borderId="0" xfId="0" applyNumberFormat="1" applyFont="1" applyFill="1" applyBorder="1" applyAlignment="1">
      <alignment horizontal="center" vertical="center" wrapText="1"/>
    </xf>
    <xf numFmtId="2" fontId="0" fillId="13" borderId="0" xfId="0" applyNumberFormat="1" applyFont="1" applyFill="1" applyBorder="1" applyAlignment="1">
      <alignment horizontal="center" vertical="center"/>
    </xf>
    <xf numFmtId="0" fontId="16" fillId="7" borderId="0" xfId="3" applyNumberFormat="1" applyFont="1" applyFill="1" applyBorder="1" applyAlignment="1">
      <alignment horizontal="center" wrapText="1"/>
    </xf>
    <xf numFmtId="164" fontId="13" fillId="9" borderId="0" xfId="0" applyNumberFormat="1" applyFont="1" applyFill="1" applyAlignment="1">
      <alignment horizontal="center" vertical="center"/>
    </xf>
    <xf numFmtId="165" fontId="12" fillId="13" borderId="0" xfId="4" applyNumberFormat="1" applyFont="1" applyFill="1" applyBorder="1" applyAlignment="1">
      <alignment horizontal="center" vertical="center"/>
    </xf>
    <xf numFmtId="168" fontId="16" fillId="11" borderId="0" xfId="4" applyNumberFormat="1" applyFont="1" applyFill="1" applyBorder="1" applyAlignment="1">
      <alignment horizontal="center" vertical="center" wrapText="1"/>
    </xf>
    <xf numFmtId="169" fontId="0" fillId="13" borderId="0" xfId="0" applyNumberFormat="1" applyFont="1" applyFill="1" applyBorder="1" applyAlignment="1">
      <alignment horizontal="center" vertical="center"/>
    </xf>
    <xf numFmtId="0" fontId="16" fillId="7" borderId="7" xfId="0" applyNumberFormat="1" applyFont="1" applyFill="1" applyBorder="1" applyAlignment="1">
      <alignment horizontal="left"/>
    </xf>
    <xf numFmtId="0" fontId="13" fillId="6" borderId="0" xfId="0" applyFont="1" applyFill="1" applyBorder="1"/>
    <xf numFmtId="0" fontId="0" fillId="6" borderId="0" xfId="0" applyFill="1" applyBorder="1"/>
    <xf numFmtId="0" fontId="0" fillId="6" borderId="3" xfId="0" applyFill="1" applyBorder="1"/>
    <xf numFmtId="0" fontId="0" fillId="0" borderId="3" xfId="0" applyFill="1" applyBorder="1"/>
    <xf numFmtId="0" fontId="0" fillId="6" borderId="6" xfId="0" applyFill="1" applyBorder="1"/>
    <xf numFmtId="0" fontId="13" fillId="6" borderId="5" xfId="0" applyFont="1" applyFill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9" fillId="7" borderId="0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19" fillId="7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center" textRotation="90" wrapText="1"/>
    </xf>
    <xf numFmtId="0" fontId="1" fillId="3" borderId="0" xfId="0" applyFont="1" applyFill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45">
    <cellStyle name="Comma 2" xfId="7"/>
    <cellStyle name="Comma 3" xfId="8"/>
    <cellStyle name="Comma 3 2" xfId="9"/>
    <cellStyle name="Comma 4" xfId="10"/>
    <cellStyle name="Comma0" xfId="11"/>
    <cellStyle name="Comma0 2" xfId="12"/>
    <cellStyle name="Currency0" xfId="13"/>
    <cellStyle name="Currency0 2" xfId="14"/>
    <cellStyle name="Date" xfId="15"/>
    <cellStyle name="Date 2" xfId="16"/>
    <cellStyle name="Fixed" xfId="17"/>
    <cellStyle name="Fixed 2" xfId="18"/>
    <cellStyle name="Normal" xfId="0" builtinId="0"/>
    <cellStyle name="Normal 10" xfId="4"/>
    <cellStyle name="Normal 103" xfId="3"/>
    <cellStyle name="Normal 103 2" xfId="44"/>
    <cellStyle name="Normal 11" xfId="43"/>
    <cellStyle name="Normal 12" xfId="5"/>
    <cellStyle name="Normal 2" xfId="6"/>
    <cellStyle name="Normal 2 2" xfId="19"/>
    <cellStyle name="Normal 2 3" xfId="20"/>
    <cellStyle name="Normal 3" xfId="1"/>
    <cellStyle name="Normal 3 2" xfId="22"/>
    <cellStyle name="Normal 3 3" xfId="23"/>
    <cellStyle name="Normal 3 4" xfId="21"/>
    <cellStyle name="Normal 4" xfId="24"/>
    <cellStyle name="Normal 4 2" xfId="25"/>
    <cellStyle name="Normal 4 3" xfId="26"/>
    <cellStyle name="Normal 5" xfId="27"/>
    <cellStyle name="Normal 5 2" xfId="28"/>
    <cellStyle name="Normal 5 2 2" xfId="29"/>
    <cellStyle name="Normal 5 3" xfId="30"/>
    <cellStyle name="Normal 6" xfId="31"/>
    <cellStyle name="Normal 6 2" xfId="32"/>
    <cellStyle name="Normal 7" xfId="33"/>
    <cellStyle name="Normal 8" xfId="41"/>
    <cellStyle name="Normal 9" xfId="42"/>
    <cellStyle name="Normal_Temp" xfId="2"/>
    <cellStyle name="Percent 2" xfId="34"/>
    <cellStyle name="Percent 2 2" xfId="35"/>
    <cellStyle name="Percent 3" xfId="36"/>
    <cellStyle name="Percent 3 2" xfId="37"/>
    <cellStyle name="Percent 3 2 2" xfId="38"/>
    <cellStyle name="Percent 3 3" xfId="39"/>
    <cellStyle name="Percent 4" xfId="4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"/>
  <sheetViews>
    <sheetView workbookViewId="0">
      <selection activeCell="C26" sqref="C26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K37"/>
  <sheetViews>
    <sheetView showGridLines="0" tabSelected="1" zoomScale="75" zoomScaleNormal="75" workbookViewId="0">
      <selection activeCell="G2" sqref="G2"/>
    </sheetView>
  </sheetViews>
  <sheetFormatPr defaultRowHeight="15" x14ac:dyDescent="0.25"/>
  <cols>
    <col min="1" max="1" width="6.7109375" customWidth="1"/>
    <col min="2" max="2" width="5.7109375" customWidth="1"/>
    <col min="3" max="3" width="18.85546875" customWidth="1"/>
    <col min="4" max="4" width="16" customWidth="1"/>
    <col min="5" max="6" width="13.7109375" customWidth="1"/>
    <col min="7" max="7" width="17.28515625" customWidth="1"/>
    <col min="8" max="8" width="12.5703125" customWidth="1"/>
    <col min="9" max="9" width="17.7109375" customWidth="1"/>
    <col min="10" max="11" width="17" customWidth="1"/>
  </cols>
  <sheetData>
    <row r="2" spans="2:11" ht="18" x14ac:dyDescent="0.35">
      <c r="B2" s="24" t="str">
        <f ca="1">MID(CELL("filename",A1),FIND("]",CELL("filename",A1))+1,256)</f>
        <v>Summary Revenues and Volumes</v>
      </c>
    </row>
    <row r="4" spans="2:11" ht="14.45" x14ac:dyDescent="0.3">
      <c r="B4" s="77" t="s">
        <v>23</v>
      </c>
      <c r="C4" s="77"/>
    </row>
    <row r="5" spans="2:11" ht="14.45" x14ac:dyDescent="0.3">
      <c r="B5" s="25" t="s">
        <v>81</v>
      </c>
      <c r="C5" s="25"/>
      <c r="D5" s="25"/>
      <c r="E5" s="25"/>
      <c r="F5" s="25"/>
    </row>
    <row r="7" spans="2:11" ht="15.6" x14ac:dyDescent="0.3">
      <c r="B7" s="26" t="s">
        <v>29</v>
      </c>
      <c r="C7" s="27"/>
      <c r="D7" s="27"/>
      <c r="E7" s="27"/>
      <c r="F7" s="27"/>
      <c r="G7" s="27"/>
      <c r="H7" s="27"/>
      <c r="I7" s="27"/>
      <c r="J7" s="27"/>
      <c r="K7" s="27"/>
    </row>
    <row r="8" spans="2:11" ht="14.45" x14ac:dyDescent="0.3">
      <c r="B8" s="28"/>
      <c r="C8" s="29"/>
    </row>
    <row r="9" spans="2:11" ht="14.45" x14ac:dyDescent="0.3">
      <c r="B9" s="30" t="s">
        <v>25</v>
      </c>
      <c r="C9" s="31"/>
      <c r="D9" s="31" t="s">
        <v>80</v>
      </c>
      <c r="E9" s="31"/>
      <c r="F9" s="31"/>
      <c r="G9" s="31"/>
      <c r="H9" s="31"/>
      <c r="I9" s="31"/>
      <c r="J9" s="31"/>
      <c r="K9" s="31"/>
    </row>
    <row r="11" spans="2:11" ht="15" customHeight="1" x14ac:dyDescent="0.3">
      <c r="B11" s="32"/>
      <c r="C11" s="32"/>
      <c r="D11" s="86" t="s">
        <v>27</v>
      </c>
      <c r="E11" s="86"/>
      <c r="F11" s="86"/>
      <c r="G11" s="86"/>
      <c r="H11" s="86" t="s">
        <v>78</v>
      </c>
      <c r="I11" s="86"/>
      <c r="J11" s="86"/>
      <c r="K11" s="86"/>
    </row>
    <row r="12" spans="2:11" ht="14.45" x14ac:dyDescent="0.3">
      <c r="B12" s="32"/>
      <c r="C12" s="45" t="s">
        <v>10</v>
      </c>
      <c r="D12" s="33" t="s">
        <v>2</v>
      </c>
      <c r="E12" s="58" t="s">
        <v>3</v>
      </c>
      <c r="F12" s="58" t="s">
        <v>4</v>
      </c>
      <c r="G12" s="58" t="s">
        <v>26</v>
      </c>
      <c r="H12" s="58" t="s">
        <v>2</v>
      </c>
      <c r="I12" s="58" t="s">
        <v>3</v>
      </c>
      <c r="J12" s="58" t="s">
        <v>4</v>
      </c>
      <c r="K12" s="58" t="s">
        <v>79</v>
      </c>
    </row>
    <row r="13" spans="2:11" ht="15" customHeight="1" x14ac:dyDescent="0.3">
      <c r="B13" s="73">
        <v>1</v>
      </c>
      <c r="C13" s="36">
        <v>1992</v>
      </c>
      <c r="D13" s="46">
        <f>INDEX('Enbridge Output Volumes'!E$95:E$119,MATCH('Summary Revenues and Volumes'!$C13,'Enbridge Output Volumes'!$C$95:$C$119,0))</f>
        <v>3456.1786272500003</v>
      </c>
      <c r="E13" s="46">
        <f>INDEX('Enbridge Output Volumes'!F$95:F$119,MATCH('Summary Revenues and Volumes'!$C13,'Enbridge Output Volumes'!$C$95:$C$119,0))</f>
        <v>4025.0566502499996</v>
      </c>
      <c r="F13" s="46">
        <f>INDEX('Enbridge Output Volumes'!G$95:G$119,MATCH('Summary Revenues and Volumes'!$C13,'Enbridge Output Volumes'!$C$95:$C$119,0))</f>
        <v>2596.349815</v>
      </c>
      <c r="G13" s="46">
        <f>INDEX('Enbridge Output Volumes'!H$95:H$119,MATCH('Summary Revenues and Volumes'!$C13,'Enbridge Output Volumes'!$C$95:$C$119,0))</f>
        <v>202.51490749999994</v>
      </c>
      <c r="H13" s="75">
        <f t="array" ref="H13">INDEX('Calendar Year Conversions'!K$13:K$37,MATCH('Summary Revenues and Volumes'!$C13,'Calendar Year Conversions'!$B$13:$B$37,0))</f>
        <v>736.1</v>
      </c>
      <c r="I13" s="75">
        <f t="array" ref="I13">INDEX('Calendar Year Conversions'!L$13:L$37,MATCH('Summary Revenues and Volumes'!$C13,'Calendar Year Conversions'!$B$13:$B$37,0))</f>
        <v>613.375</v>
      </c>
      <c r="J13" s="75">
        <f t="array" ref="J13">INDEX('Calendar Year Conversions'!M$13:M$37,MATCH('Summary Revenues and Volumes'!$C13,'Calendar Year Conversions'!$B$13:$B$37,0))</f>
        <v>272.32499999999999</v>
      </c>
      <c r="K13" s="75">
        <f t="array" ref="K13">INDEX('Calendar Year Conversions'!N$13:N$37,MATCH('Summary Revenues and Volumes'!$C13,'Calendar Year Conversions'!$B$13:$B$37,0))</f>
        <v>24.799999999999997</v>
      </c>
    </row>
    <row r="14" spans="2:11" ht="15" customHeight="1" x14ac:dyDescent="0.3">
      <c r="B14" s="73">
        <v>2</v>
      </c>
      <c r="C14" s="36">
        <f>C13+1</f>
        <v>1993</v>
      </c>
      <c r="D14" s="46">
        <f>INDEX('Enbridge Output Volumes'!E$95:E$119,MATCH('Summary Revenues and Volumes'!$C14,'Enbridge Output Volumes'!$C$95:$C$119,0))</f>
        <v>3639.2445525000003</v>
      </c>
      <c r="E14" s="46">
        <f>INDEX('Enbridge Output Volumes'!F$95:F$119,MATCH('Summary Revenues and Volumes'!$C14,'Enbridge Output Volumes'!$C$95:$C$119,0))</f>
        <v>4319.5803135000006</v>
      </c>
      <c r="F14" s="46">
        <f>INDEX('Enbridge Output Volumes'!G$95:G$119,MATCH('Summary Revenues and Volumes'!$C14,'Enbridge Output Volumes'!$C$95:$C$119,0))</f>
        <v>2576.5915562499999</v>
      </c>
      <c r="G14" s="46">
        <f>INDEX('Enbridge Output Volumes'!H$95:H$119,MATCH('Summary Revenues and Volumes'!$C14,'Enbridge Output Volumes'!$C$95:$C$119,0))</f>
        <v>132.08357774999922</v>
      </c>
      <c r="H14" s="75">
        <f t="array" ref="H14">INDEX('Calendar Year Conversions'!K$13:K$37,MATCH('Summary Revenues and Volumes'!$C14,'Calendar Year Conversions'!$B$13:$B$37,0))</f>
        <v>787.02500000000009</v>
      </c>
      <c r="I14" s="75">
        <f t="array" ref="I14">INDEX('Calendar Year Conversions'!L$13:L$37,MATCH('Summary Revenues and Volumes'!$C14,'Calendar Year Conversions'!$B$13:$B$37,0))</f>
        <v>620.32499999999993</v>
      </c>
      <c r="J14" s="75">
        <f t="array" ref="J14">INDEX('Calendar Year Conversions'!M$13:M$37,MATCH('Summary Revenues and Volumes'!$C14,'Calendar Year Conversions'!$B$13:$B$37,0))</f>
        <v>248.72500000000002</v>
      </c>
      <c r="K14" s="75">
        <f t="array" ref="K14">INDEX('Calendar Year Conversions'!N$13:N$37,MATCH('Summary Revenues and Volumes'!$C14,'Calendar Year Conversions'!$B$13:$B$37,0))</f>
        <v>16.175000000000001</v>
      </c>
    </row>
    <row r="15" spans="2:11" ht="15" customHeight="1" x14ac:dyDescent="0.3">
      <c r="B15" s="73">
        <v>3</v>
      </c>
      <c r="C15" s="36">
        <f t="shared" ref="C15:C37" si="0">C14+1</f>
        <v>1994</v>
      </c>
      <c r="D15" s="46">
        <f>INDEX('Enbridge Output Volumes'!E$95:E$119,MATCH('Summary Revenues and Volumes'!$C15,'Enbridge Output Volumes'!$C$95:$C$119,0))</f>
        <v>3788.8634757500004</v>
      </c>
      <c r="E15" s="46">
        <f>INDEX('Enbridge Output Volumes'!F$95:F$119,MATCH('Summary Revenues and Volumes'!$C15,'Enbridge Output Volumes'!$C$95:$C$119,0))</f>
        <v>4466.5674260000005</v>
      </c>
      <c r="F15" s="46">
        <f>INDEX('Enbridge Output Volumes'!G$95:G$119,MATCH('Summary Revenues and Volumes'!$C15,'Enbridge Output Volumes'!$C$95:$C$119,0))</f>
        <v>2542.6545620000002</v>
      </c>
      <c r="G15" s="46">
        <f>INDEX('Enbridge Output Volumes'!H$95:H$119,MATCH('Summary Revenues and Volumes'!$C15,'Enbridge Output Volumes'!$C$95:$C$119,0))</f>
        <v>137.86453625000013</v>
      </c>
      <c r="H15" s="75">
        <f t="array" ref="H15">INDEX('Calendar Year Conversions'!K$13:K$37,MATCH('Summary Revenues and Volumes'!$C15,'Calendar Year Conversions'!$B$13:$B$37,0))</f>
        <v>850.44999999999993</v>
      </c>
      <c r="I15" s="75">
        <f t="array" ref="I15">INDEX('Calendar Year Conversions'!L$13:L$37,MATCH('Summary Revenues and Volumes'!$C15,'Calendar Year Conversions'!$B$13:$B$37,0))</f>
        <v>665.75</v>
      </c>
      <c r="J15" s="75">
        <f t="array" ref="J15">INDEX('Calendar Year Conversions'!M$13:M$37,MATCH('Summary Revenues and Volumes'!$C15,'Calendar Year Conversions'!$B$13:$B$37,0))</f>
        <v>240.22499999999999</v>
      </c>
      <c r="K15" s="75">
        <f t="array" ref="K15">INDEX('Calendar Year Conversions'!N$13:N$37,MATCH('Summary Revenues and Volumes'!$C15,'Calendar Year Conversions'!$B$13:$B$37,0))</f>
        <v>16.75</v>
      </c>
    </row>
    <row r="16" spans="2:11" ht="15" customHeight="1" x14ac:dyDescent="0.3">
      <c r="B16" s="73">
        <v>4</v>
      </c>
      <c r="C16" s="36">
        <f t="shared" si="0"/>
        <v>1995</v>
      </c>
      <c r="D16" s="46">
        <f>INDEX('Enbridge Output Volumes'!E$95:E$119,MATCH('Summary Revenues and Volumes'!$C16,'Enbridge Output Volumes'!$C$95:$C$119,0))</f>
        <v>3649.4495465625</v>
      </c>
      <c r="E16" s="46">
        <f>INDEX('Enbridge Output Volumes'!F$95:F$119,MATCH('Summary Revenues and Volumes'!$C16,'Enbridge Output Volumes'!$C$95:$C$119,0))</f>
        <v>4332.9680393124991</v>
      </c>
      <c r="F16" s="46">
        <f>INDEX('Enbridge Output Volumes'!G$95:G$119,MATCH('Summary Revenues and Volumes'!$C16,'Enbridge Output Volumes'!$C$95:$C$119,0))</f>
        <v>2536.1589045000001</v>
      </c>
      <c r="G16" s="46">
        <f>INDEX('Enbridge Output Volumes'!H$95:H$119,MATCH('Summary Revenues and Volumes'!$C16,'Enbridge Output Volumes'!$C$95:$C$119,0))</f>
        <v>156.47923981250227</v>
      </c>
      <c r="H16" s="75">
        <f t="array" ref="H16">INDEX('Calendar Year Conversions'!K$13:K$37,MATCH('Summary Revenues and Volumes'!$C16,'Calendar Year Conversions'!$B$13:$B$37,0))</f>
        <v>817.84999999999991</v>
      </c>
      <c r="I16" s="75">
        <f t="array" ref="I16">INDEX('Calendar Year Conversions'!L$13:L$37,MATCH('Summary Revenues and Volumes'!$C16,'Calendar Year Conversions'!$B$13:$B$37,0))</f>
        <v>625.05000000000007</v>
      </c>
      <c r="J16" s="75">
        <f t="array" ref="J16">INDEX('Calendar Year Conversions'!M$13:M$37,MATCH('Summary Revenues and Volumes'!$C16,'Calendar Year Conversions'!$B$13:$B$37,0))</f>
        <v>210.92500000000001</v>
      </c>
      <c r="K16" s="75">
        <f t="array" ref="K16">INDEX('Calendar Year Conversions'!N$13:N$37,MATCH('Summary Revenues and Volumes'!$C16,'Calendar Year Conversions'!$B$13:$B$37,0))</f>
        <v>18.100000000000001</v>
      </c>
    </row>
    <row r="17" spans="2:11" ht="15" customHeight="1" x14ac:dyDescent="0.3">
      <c r="B17" s="73">
        <v>5</v>
      </c>
      <c r="C17" s="36">
        <f t="shared" si="0"/>
        <v>1996</v>
      </c>
      <c r="D17" s="46">
        <f>INDEX('Enbridge Output Volumes'!E$95:E$119,MATCH('Summary Revenues and Volumes'!$C17,'Enbridge Output Volumes'!$C$95:$C$119,0))</f>
        <v>4084.3390744374997</v>
      </c>
      <c r="E17" s="46">
        <f>INDEX('Enbridge Output Volumes'!F$95:F$119,MATCH('Summary Revenues and Volumes'!$C17,'Enbridge Output Volumes'!$C$95:$C$119,0))</f>
        <v>4644.5912604374998</v>
      </c>
      <c r="F17" s="46">
        <f>INDEX('Enbridge Output Volumes'!G$95:G$119,MATCH('Summary Revenues and Volumes'!$C17,'Enbridge Output Volumes'!$C$95:$C$119,0))</f>
        <v>2609.3222072500002</v>
      </c>
      <c r="G17" s="46">
        <f>INDEX('Enbridge Output Volumes'!H$95:H$119,MATCH('Summary Revenues and Volumes'!$C17,'Enbridge Output Volumes'!$C$95:$C$119,0))</f>
        <v>187.24523043750145</v>
      </c>
      <c r="H17" s="75">
        <f t="array" ref="H17">INDEX('Calendar Year Conversions'!K$13:K$37,MATCH('Summary Revenues and Volumes'!$C17,'Calendar Year Conversions'!$B$13:$B$37,0))</f>
        <v>878.07500000000005</v>
      </c>
      <c r="I17" s="75">
        <f t="array" ref="I17">INDEX('Calendar Year Conversions'!L$13:L$37,MATCH('Summary Revenues and Volumes'!$C17,'Calendar Year Conversions'!$B$13:$B$37,0))</f>
        <v>631.92500000000007</v>
      </c>
      <c r="J17" s="75">
        <f t="array" ref="J17">INDEX('Calendar Year Conversions'!M$13:M$37,MATCH('Summary Revenues and Volumes'!$C17,'Calendar Year Conversions'!$B$13:$B$37,0))</f>
        <v>180.17500000000001</v>
      </c>
      <c r="K17" s="75">
        <f t="array" ref="K17">INDEX('Calendar Year Conversions'!N$13:N$37,MATCH('Summary Revenues and Volumes'!$C17,'Calendar Year Conversions'!$B$13:$B$37,0))</f>
        <v>19.175000000000001</v>
      </c>
    </row>
    <row r="18" spans="2:11" ht="15" customHeight="1" x14ac:dyDescent="0.3">
      <c r="B18" s="73">
        <v>6</v>
      </c>
      <c r="C18" s="36">
        <f t="shared" si="0"/>
        <v>1997</v>
      </c>
      <c r="D18" s="46">
        <f>INDEX('Enbridge Output Volumes'!E$95:E$119,MATCH('Summary Revenues and Volumes'!$C18,'Enbridge Output Volumes'!$C$95:$C$119,0))</f>
        <v>3928.4984455624999</v>
      </c>
      <c r="E18" s="46">
        <f>INDEX('Enbridge Output Volumes'!F$95:F$119,MATCH('Summary Revenues and Volumes'!$C18,'Enbridge Output Volumes'!$C$95:$C$119,0))</f>
        <v>4529.7222188125006</v>
      </c>
      <c r="F18" s="46">
        <f>INDEX('Enbridge Output Volumes'!G$95:G$119,MATCH('Summary Revenues and Volumes'!$C18,'Enbridge Output Volumes'!$C$95:$C$119,0))</f>
        <v>2681.8841307499997</v>
      </c>
      <c r="G18" s="46">
        <f>INDEX('Enbridge Output Volumes'!H$95:H$119,MATCH('Summary Revenues and Volumes'!$C18,'Enbridge Output Volumes'!$C$95:$C$119,0))</f>
        <v>201.03948556250009</v>
      </c>
      <c r="H18" s="75">
        <f t="array" ref="H18">INDEX('Calendar Year Conversions'!K$13:K$37,MATCH('Summary Revenues and Volumes'!$C18,'Calendar Year Conversions'!$B$13:$B$37,0))</f>
        <v>857.52500000000009</v>
      </c>
      <c r="I18" s="75">
        <f t="array" ref="I18">INDEX('Calendar Year Conversions'!L$13:L$37,MATCH('Summary Revenues and Volumes'!$C18,'Calendar Year Conversions'!$B$13:$B$37,0))</f>
        <v>590.25</v>
      </c>
      <c r="J18" s="75">
        <f t="array" ref="J18">INDEX('Calendar Year Conversions'!M$13:M$37,MATCH('Summary Revenues and Volumes'!$C18,'Calendar Year Conversions'!$B$13:$B$37,0))</f>
        <v>155.625</v>
      </c>
      <c r="K18" s="75">
        <f t="array" ref="K18">INDEX('Calendar Year Conversions'!N$13:N$37,MATCH('Summary Revenues and Volumes'!$C18,'Calendar Year Conversions'!$B$13:$B$37,0))</f>
        <v>17.774999999999999</v>
      </c>
    </row>
    <row r="19" spans="2:11" ht="15" customHeight="1" x14ac:dyDescent="0.3">
      <c r="B19" s="73">
        <v>7</v>
      </c>
      <c r="C19" s="36">
        <f t="shared" si="0"/>
        <v>1998</v>
      </c>
      <c r="D19" s="46">
        <f>INDEX('Enbridge Output Volumes'!E$95:E$119,MATCH('Summary Revenues and Volumes'!$C19,'Enbridge Output Volumes'!$C$95:$C$119,0))</f>
        <v>3666.953325125</v>
      </c>
      <c r="E19" s="46">
        <f>INDEX('Enbridge Output Volumes'!F$95:F$119,MATCH('Summary Revenues and Volumes'!$C19,'Enbridge Output Volumes'!$C$95:$C$119,0))</f>
        <v>4290.3276178750002</v>
      </c>
      <c r="F19" s="46">
        <f>INDEX('Enbridge Output Volumes'!G$95:G$119,MATCH('Summary Revenues and Volumes'!$C19,'Enbridge Output Volumes'!$C$95:$C$119,0))</f>
        <v>2643.1475772499998</v>
      </c>
      <c r="G19" s="46">
        <f>INDEX('Enbridge Output Volumes'!H$95:H$119,MATCH('Summary Revenues and Volumes'!$C19,'Enbridge Output Volumes'!$C$95:$C$119,0))</f>
        <v>213.40608212500013</v>
      </c>
      <c r="H19" s="75">
        <f t="array" ref="H19">INDEX('Calendar Year Conversions'!K$13:K$37,MATCH('Summary Revenues and Volumes'!$C19,'Calendar Year Conversions'!$B$13:$B$37,0))</f>
        <v>783.95</v>
      </c>
      <c r="I19" s="75">
        <f t="array" ref="I19">INDEX('Calendar Year Conversions'!L$13:L$37,MATCH('Summary Revenues and Volumes'!$C19,'Calendar Year Conversions'!$B$13:$B$37,0))</f>
        <v>455.70000000000005</v>
      </c>
      <c r="J19" s="75">
        <f t="array" ref="J19">INDEX('Calendar Year Conversions'!M$13:M$37,MATCH('Summary Revenues and Volumes'!$C19,'Calendar Year Conversions'!$B$13:$B$37,0))</f>
        <v>110.15</v>
      </c>
      <c r="K19" s="75">
        <f t="array" ref="K19">INDEX('Calendar Year Conversions'!N$13:N$37,MATCH('Summary Revenues and Volumes'!$C19,'Calendar Year Conversions'!$B$13:$B$37,0))</f>
        <v>13.75</v>
      </c>
    </row>
    <row r="20" spans="2:11" ht="15" customHeight="1" x14ac:dyDescent="0.3">
      <c r="B20" s="73">
        <v>8</v>
      </c>
      <c r="C20" s="36">
        <f t="shared" si="0"/>
        <v>1999</v>
      </c>
      <c r="D20" s="46">
        <f>INDEX('Enbridge Output Volumes'!E$95:E$119,MATCH('Summary Revenues and Volumes'!$C20,'Enbridge Output Volumes'!$C$95:$C$119,0))</f>
        <v>3826.2324183749993</v>
      </c>
      <c r="E20" s="46">
        <f>INDEX('Enbridge Output Volumes'!F$95:F$119,MATCH('Summary Revenues and Volumes'!$C20,'Enbridge Output Volumes'!$C$95:$C$119,0))</f>
        <v>4457.593320125</v>
      </c>
      <c r="F20" s="46">
        <f>INDEX('Enbridge Output Volumes'!G$95:G$119,MATCH('Summary Revenues and Volumes'!$C20,'Enbridge Output Volumes'!$C$95:$C$119,0))</f>
        <v>2676.12315575</v>
      </c>
      <c r="G20" s="46">
        <f>INDEX('Enbridge Output Volumes'!H$95:H$119,MATCH('Summary Revenues and Volumes'!$C20,'Enbridge Output Volumes'!$C$95:$C$119,0))</f>
        <v>216.5132693750013</v>
      </c>
      <c r="H20" s="75">
        <f t="array" ref="H20">INDEX('Calendar Year Conversions'!K$13:K$37,MATCH('Summary Revenues and Volumes'!$C20,'Calendar Year Conversions'!$B$13:$B$37,0))</f>
        <v>807.12499999999989</v>
      </c>
      <c r="I20" s="75">
        <f t="array" ref="I20">INDEX('Calendar Year Conversions'!L$13:L$37,MATCH('Summary Revenues and Volumes'!$C20,'Calendar Year Conversions'!$B$13:$B$37,0))</f>
        <v>422.82499999999993</v>
      </c>
      <c r="J20" s="75">
        <f t="array" ref="J20">INDEX('Calendar Year Conversions'!M$13:M$37,MATCH('Summary Revenues and Volumes'!$C20,'Calendar Year Conversions'!$B$13:$B$37,0))</f>
        <v>89.575000000000017</v>
      </c>
      <c r="K20" s="75">
        <f t="array" ref="K20">INDEX('Calendar Year Conversions'!N$13:N$37,MATCH('Summary Revenues and Volumes'!$C20,'Calendar Year Conversions'!$B$13:$B$37,0))</f>
        <v>20.75</v>
      </c>
    </row>
    <row r="21" spans="2:11" ht="15" customHeight="1" x14ac:dyDescent="0.3">
      <c r="B21" s="73">
        <v>9</v>
      </c>
      <c r="C21" s="36">
        <f t="shared" si="0"/>
        <v>2000</v>
      </c>
      <c r="D21" s="46">
        <f>INDEX('Enbridge Output Volumes'!E$95:E$119,MATCH('Summary Revenues and Volumes'!$C21,'Enbridge Output Volumes'!$C$95:$C$119,0))</f>
        <v>4078.7978104374997</v>
      </c>
      <c r="E21" s="46">
        <f>INDEX('Enbridge Output Volumes'!F$95:F$119,MATCH('Summary Revenues and Volumes'!$C21,'Enbridge Output Volumes'!$C$95:$C$119,0))</f>
        <v>4654.8615869374999</v>
      </c>
      <c r="F21" s="46">
        <f>INDEX('Enbridge Output Volumes'!G$95:G$119,MATCH('Summary Revenues and Volumes'!$C21,'Enbridge Output Volumes'!$C$95:$C$119,0))</f>
        <v>2693.9281097500002</v>
      </c>
      <c r="G21" s="46">
        <f>INDEX('Enbridge Output Volumes'!H$95:H$119,MATCH('Summary Revenues and Volumes'!$C21,'Enbridge Output Volumes'!$C$95:$C$119,0))</f>
        <v>231.39517843750178</v>
      </c>
      <c r="H21" s="75">
        <f t="array" ref="H21">INDEX('Calendar Year Conversions'!K$13:K$37,MATCH('Summary Revenues and Volumes'!$C21,'Calendar Year Conversions'!$B$13:$B$37,0))</f>
        <v>922.125</v>
      </c>
      <c r="I21" s="75">
        <f t="array" ref="I21">INDEX('Calendar Year Conversions'!L$13:L$37,MATCH('Summary Revenues and Volumes'!$C21,'Calendar Year Conversions'!$B$13:$B$37,0))</f>
        <v>480.17500000000007</v>
      </c>
      <c r="J21" s="75">
        <f t="array" ref="J21">INDEX('Calendar Year Conversions'!M$13:M$37,MATCH('Summary Revenues and Volumes'!$C21,'Calendar Year Conversions'!$B$13:$B$37,0))</f>
        <v>91.199999999999989</v>
      </c>
      <c r="K21" s="75">
        <f t="array" ref="K21">INDEX('Calendar Year Conversions'!N$13:N$37,MATCH('Summary Revenues and Volumes'!$C21,'Calendar Year Conversions'!$B$13:$B$37,0))</f>
        <v>28.574999999999999</v>
      </c>
    </row>
    <row r="22" spans="2:11" ht="15" customHeight="1" x14ac:dyDescent="0.3">
      <c r="B22" s="73">
        <v>10</v>
      </c>
      <c r="C22" s="36">
        <f t="shared" si="0"/>
        <v>2001</v>
      </c>
      <c r="D22" s="46">
        <f>INDEX('Enbridge Output Volumes'!E$95:E$119,MATCH('Summary Revenues and Volumes'!$C22,'Enbridge Output Volumes'!$C$95:$C$119,0))</f>
        <v>4191.5911691874999</v>
      </c>
      <c r="E22" s="46">
        <f>INDEX('Enbridge Output Volumes'!F$95:F$119,MATCH('Summary Revenues and Volumes'!$C22,'Enbridge Output Volumes'!$C$95:$C$119,0))</f>
        <v>4718.3547564374994</v>
      </c>
      <c r="F22" s="46">
        <f>INDEX('Enbridge Output Volumes'!G$95:G$119,MATCH('Summary Revenues and Volumes'!$C22,'Enbridge Output Volumes'!$C$95:$C$119,0))</f>
        <v>2588.1620707500001</v>
      </c>
      <c r="G22" s="46">
        <f>INDEX('Enbridge Output Volumes'!H$95:H$119,MATCH('Summary Revenues and Volumes'!$C22,'Enbridge Output Volumes'!$C$95:$C$119,0))</f>
        <v>183.55903393749981</v>
      </c>
      <c r="H22" s="75">
        <f t="array" ref="H22">INDEX('Calendar Year Conversions'!K$13:K$37,MATCH('Summary Revenues and Volumes'!$C22,'Calendar Year Conversions'!$B$13:$B$37,0))</f>
        <v>1177.2875000000001</v>
      </c>
      <c r="I22" s="75">
        <f t="array" ref="I22">INDEX('Calendar Year Conversions'!L$13:L$37,MATCH('Summary Revenues and Volumes'!$C22,'Calendar Year Conversions'!$B$13:$B$37,0))</f>
        <v>630.28749999999991</v>
      </c>
      <c r="J22" s="75">
        <f t="array" ref="J22">INDEX('Calendar Year Conversions'!M$13:M$37,MATCH('Summary Revenues and Volumes'!$C22,'Calendar Year Conversions'!$B$13:$B$37,0))</f>
        <v>108.8</v>
      </c>
      <c r="K22" s="75">
        <f t="array" ref="K22">INDEX('Calendar Year Conversions'!N$13:N$37,MATCH('Summary Revenues and Volumes'!$C22,'Calendar Year Conversions'!$B$13:$B$37,0))</f>
        <v>35.974999999999994</v>
      </c>
    </row>
    <row r="23" spans="2:11" ht="15" customHeight="1" x14ac:dyDescent="0.3">
      <c r="B23" s="73">
        <v>11</v>
      </c>
      <c r="C23" s="36">
        <f t="shared" si="0"/>
        <v>2002</v>
      </c>
      <c r="D23" s="46">
        <f>INDEX('Enbridge Output Volumes'!E$95:E$119,MATCH('Summary Revenues and Volumes'!$C23,'Enbridge Output Volumes'!$C$95:$C$119,0))</f>
        <v>4206.0306151875002</v>
      </c>
      <c r="E23" s="46">
        <f>INDEX('Enbridge Output Volumes'!F$95:F$119,MATCH('Summary Revenues and Volumes'!$C23,'Enbridge Output Volumes'!$C$95:$C$119,0))</f>
        <v>4690.8979349375004</v>
      </c>
      <c r="F23" s="46">
        <f>INDEX('Enbridge Output Volumes'!G$95:G$119,MATCH('Summary Revenues and Volumes'!$C23,'Enbridge Output Volumes'!$C$95:$C$119,0))</f>
        <v>2596.8013515000002</v>
      </c>
      <c r="G23" s="46">
        <f>INDEX('Enbridge Output Volumes'!H$95:H$119,MATCH('Summary Revenues and Volumes'!$C23,'Enbridge Output Volumes'!$C$95:$C$119,0))</f>
        <v>183.76345143750052</v>
      </c>
      <c r="H23" s="75">
        <f t="array" ref="H23">INDEX('Calendar Year Conversions'!K$13:K$37,MATCH('Summary Revenues and Volumes'!$C23,'Calendar Year Conversions'!$B$13:$B$37,0))</f>
        <v>1117.6375000000003</v>
      </c>
      <c r="I23" s="75">
        <f t="array" ref="I23">INDEX('Calendar Year Conversions'!L$13:L$37,MATCH('Summary Revenues and Volumes'!$C23,'Calendar Year Conversions'!$B$13:$B$37,0))</f>
        <v>557.83750000000009</v>
      </c>
      <c r="J23" s="75">
        <f t="array" ref="J23">INDEX('Calendar Year Conversions'!M$13:M$37,MATCH('Summary Revenues and Volumes'!$C23,'Calendar Year Conversions'!$B$13:$B$37,0))</f>
        <v>94</v>
      </c>
      <c r="K23" s="75">
        <f t="array" ref="K23">INDEX('Calendar Year Conversions'!N$13:N$37,MATCH('Summary Revenues and Volumes'!$C23,'Calendar Year Conversions'!$B$13:$B$37,0))</f>
        <v>34.674999999999997</v>
      </c>
    </row>
    <row r="24" spans="2:11" ht="15" customHeight="1" x14ac:dyDescent="0.3">
      <c r="B24" s="73">
        <v>12</v>
      </c>
      <c r="C24" s="36">
        <f t="shared" si="0"/>
        <v>2003</v>
      </c>
      <c r="D24" s="46">
        <f>INDEX('Enbridge Output Volumes'!E$95:E$119,MATCH('Summary Revenues and Volumes'!$C24,'Enbridge Output Volumes'!$C$95:$C$119,0))</f>
        <v>4722.4599135624994</v>
      </c>
      <c r="E24" s="46">
        <f>INDEX('Enbridge Output Volumes'!F$95:F$119,MATCH('Summary Revenues and Volumes'!$C24,'Enbridge Output Volumes'!$C$95:$C$119,0))</f>
        <v>5070.1450338125005</v>
      </c>
      <c r="F24" s="46">
        <f>INDEX('Enbridge Output Volumes'!G$95:G$119,MATCH('Summary Revenues and Volumes'!$C24,'Enbridge Output Volumes'!$C$95:$C$119,0))</f>
        <v>2632.6919252500002</v>
      </c>
      <c r="G24" s="46">
        <f>INDEX('Enbridge Output Volumes'!H$95:H$119,MATCH('Summary Revenues and Volumes'!$C24,'Enbridge Output Volumes'!$C$95:$C$119,0))</f>
        <v>184.39966006250012</v>
      </c>
      <c r="H24" s="75">
        <f t="array" ref="H24">INDEX('Calendar Year Conversions'!K$13:K$37,MATCH('Summary Revenues and Volumes'!$C24,'Calendar Year Conversions'!$B$13:$B$37,0))</f>
        <v>1098.5</v>
      </c>
      <c r="I24" s="75">
        <f t="array" ref="I24">INDEX('Calendar Year Conversions'!L$13:L$37,MATCH('Summary Revenues and Volumes'!$C24,'Calendar Year Conversions'!$B$13:$B$37,0))</f>
        <v>508.8</v>
      </c>
      <c r="J24" s="75">
        <f t="array" ref="J24">INDEX('Calendar Year Conversions'!M$13:M$37,MATCH('Summary Revenues and Volumes'!$C24,'Calendar Year Conversions'!$B$13:$B$37,0))</f>
        <v>85.175000000000011</v>
      </c>
      <c r="K24" s="75">
        <f t="array" ref="K24">INDEX('Calendar Year Conversions'!N$13:N$37,MATCH('Summary Revenues and Volumes'!$C24,'Calendar Year Conversions'!$B$13:$B$37,0))</f>
        <v>35.050000000000004</v>
      </c>
    </row>
    <row r="25" spans="2:11" ht="15" customHeight="1" x14ac:dyDescent="0.3">
      <c r="B25" s="73">
        <v>13</v>
      </c>
      <c r="C25" s="36">
        <f t="shared" si="0"/>
        <v>2004</v>
      </c>
      <c r="D25" s="46">
        <f>INDEX('Enbridge Output Volumes'!E$95:E$119,MATCH('Summary Revenues and Volumes'!$C25,'Enbridge Output Volumes'!$C$95:$C$119,0))</f>
        <v>4615.3390084375005</v>
      </c>
      <c r="E25" s="46">
        <f>INDEX('Enbridge Output Volumes'!F$95:F$119,MATCH('Summary Revenues and Volumes'!$C25,'Enbridge Output Volumes'!$C$95:$C$119,0))</f>
        <v>4916.5735126874997</v>
      </c>
      <c r="F25" s="46">
        <f>INDEX('Enbridge Output Volumes'!G$95:G$119,MATCH('Summary Revenues and Volumes'!$C25,'Enbridge Output Volumes'!$C$95:$C$119,0))</f>
        <v>2565.5134105000002</v>
      </c>
      <c r="G25" s="46">
        <f>INDEX('Enbridge Output Volumes'!H$95:H$119,MATCH('Summary Revenues and Volumes'!$C25,'Enbridge Output Volumes'!$C$95:$C$119,0))</f>
        <v>176.81738993749804</v>
      </c>
      <c r="H25" s="75">
        <f t="array" ref="H25">INDEX('Calendar Year Conversions'!K$13:K$37,MATCH('Summary Revenues and Volumes'!$C25,'Calendar Year Conversions'!$B$13:$B$37,0))</f>
        <v>1243.2249999999999</v>
      </c>
      <c r="I25" s="75">
        <f t="array" ref="I25">INDEX('Calendar Year Conversions'!L$13:L$37,MATCH('Summary Revenues and Volumes'!$C25,'Calendar Year Conversions'!$B$13:$B$37,0))</f>
        <v>566.55000000000007</v>
      </c>
      <c r="J25" s="75">
        <f t="array" ref="J25">INDEX('Calendar Year Conversions'!M$13:M$37,MATCH('Summary Revenues and Volumes'!$C25,'Calendar Year Conversions'!$B$13:$B$37,0))</f>
        <v>97.924999999999997</v>
      </c>
      <c r="K25" s="75">
        <f t="array" ref="K25">INDEX('Calendar Year Conversions'!N$13:N$37,MATCH('Summary Revenues and Volumes'!$C25,'Calendar Year Conversions'!$B$13:$B$37,0))</f>
        <v>41.300000000000004</v>
      </c>
    </row>
    <row r="26" spans="2:11" ht="15" customHeight="1" x14ac:dyDescent="0.3">
      <c r="B26" s="73">
        <v>14</v>
      </c>
      <c r="C26" s="36">
        <f t="shared" si="0"/>
        <v>2005</v>
      </c>
      <c r="D26" s="46">
        <f>INDEX('Enbridge Output Volumes'!E$95:E$119,MATCH('Summary Revenues and Volumes'!$C26,'Enbridge Output Volumes'!$C$95:$C$119,0))</f>
        <v>4656.0604432500004</v>
      </c>
      <c r="E26" s="46">
        <f>INDEX('Enbridge Output Volumes'!F$95:F$119,MATCH('Summary Revenues and Volumes'!$C26,'Enbridge Output Volumes'!$C$95:$C$119,0))</f>
        <v>4936.3764382500003</v>
      </c>
      <c r="F26" s="46">
        <f>INDEX('Enbridge Output Volumes'!G$95:G$119,MATCH('Summary Revenues and Volumes'!$C26,'Enbridge Output Volumes'!$C$95:$C$119,0))</f>
        <v>2521.445667</v>
      </c>
      <c r="G26" s="46">
        <f>INDEX('Enbridge Output Volumes'!H$95:H$119,MATCH('Summary Revenues and Volumes'!$C26,'Enbridge Output Volumes'!$C$95:$C$119,0))</f>
        <v>200.60573324999837</v>
      </c>
      <c r="H26" s="75">
        <f t="array" ref="H26">INDEX('Calendar Year Conversions'!K$13:K$37,MATCH('Summary Revenues and Volumes'!$C26,'Calendar Year Conversions'!$B$13:$B$37,0))</f>
        <v>1447</v>
      </c>
      <c r="I26" s="75">
        <f t="array" ref="I26">INDEX('Calendar Year Conversions'!L$13:L$37,MATCH('Summary Revenues and Volumes'!$C26,'Calendar Year Conversions'!$B$13:$B$37,0))</f>
        <v>692.1</v>
      </c>
      <c r="J26" s="75">
        <f t="array" ref="J26">INDEX('Calendar Year Conversions'!M$13:M$37,MATCH('Summary Revenues and Volumes'!$C26,'Calendar Year Conversions'!$B$13:$B$37,0))</f>
        <v>115.7</v>
      </c>
      <c r="K26" s="75">
        <f t="array" ref="K26">INDEX('Calendar Year Conversions'!N$13:N$37,MATCH('Summary Revenues and Volumes'!$C26,'Calendar Year Conversions'!$B$13:$B$37,0))</f>
        <v>47.9</v>
      </c>
    </row>
    <row r="27" spans="2:11" ht="15" customHeight="1" x14ac:dyDescent="0.3">
      <c r="B27" s="73">
        <v>15</v>
      </c>
      <c r="C27" s="36">
        <f t="shared" si="0"/>
        <v>2006</v>
      </c>
      <c r="D27" s="46">
        <f>INDEX('Enbridge Output Volumes'!E$95:E$119,MATCH('Summary Revenues and Volumes'!$C27,'Enbridge Output Volumes'!$C$95:$C$119,0))</f>
        <v>4265.82956775</v>
      </c>
      <c r="E27" s="46">
        <f>INDEX('Enbridge Output Volumes'!F$95:F$119,MATCH('Summary Revenues and Volumes'!$C27,'Enbridge Output Volumes'!$C$95:$C$119,0))</f>
        <v>4552.6217937499996</v>
      </c>
      <c r="F27" s="46">
        <f>INDEX('Enbridge Output Volumes'!G$95:G$119,MATCH('Summary Revenues and Volumes'!$C27,'Enbridge Output Volumes'!$C$95:$C$119,0))</f>
        <v>2378.8942070000003</v>
      </c>
      <c r="G27" s="46">
        <f>INDEX('Enbridge Output Volumes'!H$95:H$119,MATCH('Summary Revenues and Volumes'!$C27,'Enbridge Output Volumes'!$C$95:$C$119,0))</f>
        <v>187.36506475000095</v>
      </c>
      <c r="H27" s="75">
        <f t="array" ref="H27">INDEX('Calendar Year Conversions'!K$13:K$37,MATCH('Summary Revenues and Volumes'!$C27,'Calendar Year Conversions'!$B$13:$B$37,0))</f>
        <v>1450.85</v>
      </c>
      <c r="I27" s="75">
        <f t="array" ref="I27">INDEX('Calendar Year Conversions'!L$13:L$37,MATCH('Summary Revenues and Volumes'!$C27,'Calendar Year Conversions'!$B$13:$B$37,0))</f>
        <v>703.2</v>
      </c>
      <c r="J27" s="75">
        <f t="array" ref="J27">INDEX('Calendar Year Conversions'!M$13:M$37,MATCH('Summary Revenues and Volumes'!$C27,'Calendar Year Conversions'!$B$13:$B$37,0))</f>
        <v>119.30000000000001</v>
      </c>
      <c r="K27" s="75">
        <f t="array" ref="K27">INDEX('Calendar Year Conversions'!N$13:N$37,MATCH('Summary Revenues and Volumes'!$C27,'Calendar Year Conversions'!$B$13:$B$37,0))</f>
        <v>48.2</v>
      </c>
    </row>
    <row r="28" spans="2:11" ht="15" customHeight="1" x14ac:dyDescent="0.3">
      <c r="B28" s="73">
        <v>16</v>
      </c>
      <c r="C28" s="36">
        <f t="shared" si="0"/>
        <v>2007</v>
      </c>
      <c r="D28" s="46">
        <f>INDEX('Enbridge Output Volumes'!E$95:E$119,MATCH('Summary Revenues and Volumes'!$C28,'Enbridge Output Volumes'!$C$95:$C$119,0))</f>
        <v>4771.2461177499999</v>
      </c>
      <c r="E28" s="46">
        <f>INDEX('Enbridge Output Volumes'!F$95:F$119,MATCH('Summary Revenues and Volumes'!$C28,'Enbridge Output Volumes'!$C$95:$C$119,0))</f>
        <v>4895.1249827499996</v>
      </c>
      <c r="F28" s="46">
        <f>INDEX('Enbridge Output Volumes'!G$95:G$119,MATCH('Summary Revenues and Volumes'!$C28,'Enbridge Output Volumes'!$C$95:$C$119,0))</f>
        <v>2402.7990100899997</v>
      </c>
      <c r="G28" s="46">
        <f>INDEX('Enbridge Output Volumes'!H$95:H$119,MATCH('Summary Revenues and Volumes'!$C28,'Enbridge Output Volumes'!$C$95:$C$119,0))</f>
        <v>197.00702374999946</v>
      </c>
      <c r="H28" s="75">
        <f t="array" ref="H28">INDEX('Calendar Year Conversions'!K$13:K$37,MATCH('Summary Revenues and Volumes'!$C28,'Calendar Year Conversions'!$B$13:$B$37,0))</f>
        <v>1454.7</v>
      </c>
      <c r="I28" s="75">
        <f t="array" ref="I28">INDEX('Calendar Year Conversions'!L$13:L$37,MATCH('Summary Revenues and Volumes'!$C28,'Calendar Year Conversions'!$B$13:$B$37,0))</f>
        <v>714.3</v>
      </c>
      <c r="J28" s="75">
        <f t="array" ref="J28">INDEX('Calendar Year Conversions'!M$13:M$37,MATCH('Summary Revenues and Volumes'!$C28,'Calendar Year Conversions'!$B$13:$B$37,0))</f>
        <v>122.9</v>
      </c>
      <c r="K28" s="75">
        <f t="array" ref="K28">INDEX('Calendar Year Conversions'!N$13:N$37,MATCH('Summary Revenues and Volumes'!$C28,'Calendar Year Conversions'!$B$13:$B$37,0))</f>
        <v>48.5</v>
      </c>
    </row>
    <row r="29" spans="2:11" ht="15" customHeight="1" x14ac:dyDescent="0.3">
      <c r="B29" s="73">
        <v>17</v>
      </c>
      <c r="C29" s="36">
        <f t="shared" si="0"/>
        <v>2008</v>
      </c>
      <c r="D29" s="46">
        <f>INDEX('Enbridge Output Volumes'!E$95:E$119,MATCH('Summary Revenues and Volumes'!$C29,'Enbridge Output Volumes'!$C$95:$C$119,0))</f>
        <v>4808.2039915000005</v>
      </c>
      <c r="E29" s="46">
        <f>INDEX('Enbridge Output Volumes'!F$95:F$119,MATCH('Summary Revenues and Volumes'!$C29,'Enbridge Output Volumes'!$C$95:$C$119,0))</f>
        <v>4808.1789175000004</v>
      </c>
      <c r="F29" s="46">
        <f>INDEX('Enbridge Output Volumes'!G$95:G$119,MATCH('Summary Revenues and Volumes'!$C29,'Enbridge Output Volumes'!$C$95:$C$119,0))</f>
        <v>2449.9953904600006</v>
      </c>
      <c r="G29" s="46">
        <f>INDEX('Enbridge Output Volumes'!H$95:H$119,MATCH('Summary Revenues and Volumes'!$C29,'Enbridge Output Volumes'!$C$95:$C$119,0))</f>
        <v>203.49628350000046</v>
      </c>
      <c r="H29" s="75">
        <f t="array" ref="H29">INDEX('Calendar Year Conversions'!K$13:K$37,MATCH('Summary Revenues and Volumes'!$C29,'Calendar Year Conversions'!$B$13:$B$37,0))</f>
        <v>1529.7</v>
      </c>
      <c r="I29" s="75">
        <f t="array" ref="I29">INDEX('Calendar Year Conversions'!L$13:L$37,MATCH('Summary Revenues and Volumes'!$C29,'Calendar Year Conversions'!$B$13:$B$37,0))</f>
        <v>759.4</v>
      </c>
      <c r="J29" s="75">
        <f t="array" ref="J29">INDEX('Calendar Year Conversions'!M$13:M$37,MATCH('Summary Revenues and Volumes'!$C29,'Calendar Year Conversions'!$B$13:$B$37,0))</f>
        <v>126.9</v>
      </c>
      <c r="K29" s="75">
        <f t="array" ref="K29">INDEX('Calendar Year Conversions'!N$13:N$37,MATCH('Summary Revenues and Volumes'!$C29,'Calendar Year Conversions'!$B$13:$B$37,0))</f>
        <v>47.2</v>
      </c>
    </row>
    <row r="30" spans="2:11" ht="15" customHeight="1" x14ac:dyDescent="0.3">
      <c r="B30" s="73">
        <v>18</v>
      </c>
      <c r="C30" s="36">
        <f t="shared" si="0"/>
        <v>2009</v>
      </c>
      <c r="D30" s="46">
        <f>INDEX('Enbridge Output Volumes'!E$95:E$119,MATCH('Summary Revenues and Volumes'!$C30,'Enbridge Output Volumes'!$C$95:$C$119,0))</f>
        <v>4706.4473608297312</v>
      </c>
      <c r="E30" s="46">
        <f>INDEX('Enbridge Output Volumes'!F$95:F$119,MATCH('Summary Revenues and Volumes'!$C30,'Enbridge Output Volumes'!$C$95:$C$119,0))</f>
        <v>4497.4601980735461</v>
      </c>
      <c r="F30" s="46">
        <f>INDEX('Enbridge Output Volumes'!G$95:G$119,MATCH('Summary Revenues and Volumes'!$C30,'Enbridge Output Volumes'!$C$95:$C$119,0))</f>
        <v>2649.5405264699912</v>
      </c>
      <c r="G30" s="46">
        <f>INDEX('Enbridge Output Volumes'!H$95:H$119,MATCH('Summary Revenues and Volumes'!$C30,'Enbridge Output Volumes'!$C$95:$C$119,0))</f>
        <v>197.83692758672723</v>
      </c>
      <c r="H30" s="75">
        <f t="array" ref="H30">INDEX('Calendar Year Conversions'!K$13:K$37,MATCH('Summary Revenues and Volumes'!$C30,'Calendar Year Conversions'!$B$13:$B$37,0))</f>
        <v>1443.5</v>
      </c>
      <c r="I30" s="75">
        <f t="array" ref="I30">INDEX('Calendar Year Conversions'!L$13:L$37,MATCH('Summary Revenues and Volumes'!$C30,'Calendar Year Conversions'!$B$13:$B$37,0))</f>
        <v>717.1</v>
      </c>
      <c r="J30" s="75">
        <f t="array" ref="J30">INDEX('Calendar Year Conversions'!M$13:M$37,MATCH('Summary Revenues and Volumes'!$C30,'Calendar Year Conversions'!$B$13:$B$37,0))</f>
        <v>102</v>
      </c>
      <c r="K30" s="75">
        <f t="array" ref="K30">INDEX('Calendar Year Conversions'!N$13:N$37,MATCH('Summary Revenues and Volumes'!$C30,'Calendar Year Conversions'!$B$13:$B$37,0))</f>
        <v>44.1</v>
      </c>
    </row>
    <row r="31" spans="2:11" ht="15" customHeight="1" x14ac:dyDescent="0.3">
      <c r="B31" s="73">
        <v>19</v>
      </c>
      <c r="C31" s="36">
        <f t="shared" si="0"/>
        <v>2010</v>
      </c>
      <c r="D31" s="46">
        <f>INDEX('Enbridge Output Volumes'!E$95:E$119,MATCH('Summary Revenues and Volumes'!$C31,'Enbridge Output Volumes'!$C$95:$C$119,0))</f>
        <v>4450.4879280000005</v>
      </c>
      <c r="E31" s="46">
        <f>INDEX('Enbridge Output Volumes'!F$95:F$119,MATCH('Summary Revenues and Volumes'!$C31,'Enbridge Output Volumes'!$C$95:$C$119,0))</f>
        <v>4419.0525159999997</v>
      </c>
      <c r="F31" s="46">
        <f>INDEX('Enbridge Output Volumes'!G$95:G$119,MATCH('Summary Revenues and Volumes'!$C31,'Enbridge Output Volumes'!$C$95:$C$119,0))</f>
        <v>3254.2280072800054</v>
      </c>
      <c r="G31" s="46">
        <f>INDEX('Enbridge Output Volumes'!H$95:H$119,MATCH('Summary Revenues and Volumes'!$C31,'Enbridge Output Volumes'!$C$95:$C$119,0))</f>
        <v>185.91295100000167</v>
      </c>
      <c r="H31" s="75">
        <f t="array" ref="H31">INDEX('Calendar Year Conversions'!K$13:K$37,MATCH('Summary Revenues and Volumes'!$C31,'Calendar Year Conversions'!$B$13:$B$37,0))</f>
        <v>1225.2</v>
      </c>
      <c r="I31" s="75">
        <f t="array" ref="I31">INDEX('Calendar Year Conversions'!L$13:L$37,MATCH('Summary Revenues and Volumes'!$C31,'Calendar Year Conversions'!$B$13:$B$37,0))</f>
        <v>597.79999999999995</v>
      </c>
      <c r="J31" s="75">
        <f t="array" ref="J31">INDEX('Calendar Year Conversions'!M$13:M$37,MATCH('Summary Revenues and Volumes'!$C31,'Calendar Year Conversions'!$B$13:$B$37,0))</f>
        <v>89.2</v>
      </c>
      <c r="K31" s="75">
        <f t="array" ref="K31">INDEX('Calendar Year Conversions'!N$13:N$37,MATCH('Summary Revenues and Volumes'!$C31,'Calendar Year Conversions'!$B$13:$B$37,0))</f>
        <v>30</v>
      </c>
    </row>
    <row r="32" spans="2:11" ht="15" customHeight="1" x14ac:dyDescent="0.3">
      <c r="B32" s="73">
        <v>20</v>
      </c>
      <c r="C32" s="36">
        <f t="shared" si="0"/>
        <v>2011</v>
      </c>
      <c r="D32" s="46">
        <f>INDEX('Enbridge Output Volumes'!E$95:E$119,MATCH('Summary Revenues and Volumes'!$C32,'Enbridge Output Volumes'!$C$95:$C$119,0))</f>
        <v>4676.3788885000004</v>
      </c>
      <c r="E32" s="46">
        <f>INDEX('Enbridge Output Volumes'!F$95:F$119,MATCH('Summary Revenues and Volumes'!$C32,'Enbridge Output Volumes'!$C$95:$C$119,0))</f>
        <v>4577.685235500001</v>
      </c>
      <c r="F32" s="46">
        <f>INDEX('Enbridge Output Volumes'!G$95:G$119,MATCH('Summary Revenues and Volumes'!$C32,'Enbridge Output Volumes'!$C$95:$C$119,0))</f>
        <v>3297.4759661500002</v>
      </c>
      <c r="G32" s="46">
        <f>INDEX('Enbridge Output Volumes'!H$95:H$119,MATCH('Summary Revenues and Volumes'!$C32,'Enbridge Output Volumes'!$C$95:$C$119,0))</f>
        <v>188.0909474999977</v>
      </c>
      <c r="H32" s="75">
        <f t="array" ref="H32">INDEX('Calendar Year Conversions'!K$13:K$37,MATCH('Summary Revenues and Volumes'!$C32,'Calendar Year Conversions'!$B$13:$B$37,0))</f>
        <v>1247</v>
      </c>
      <c r="I32" s="75">
        <f t="array" ref="I32">INDEX('Calendar Year Conversions'!L$13:L$37,MATCH('Summary Revenues and Volumes'!$C32,'Calendar Year Conversions'!$B$13:$B$37,0))</f>
        <v>622.1</v>
      </c>
      <c r="J32" s="75">
        <f t="array" ref="J32">INDEX('Calendar Year Conversions'!M$13:M$37,MATCH('Summary Revenues and Volumes'!$C32,'Calendar Year Conversions'!$B$13:$B$37,0))</f>
        <v>82.1</v>
      </c>
      <c r="K32" s="75">
        <f t="array" ref="K32">INDEX('Calendar Year Conversions'!N$13:N$37,MATCH('Summary Revenues and Volumes'!$C32,'Calendar Year Conversions'!$B$13:$B$37,0))</f>
        <v>28.3</v>
      </c>
    </row>
    <row r="33" spans="2:11" ht="15" customHeight="1" x14ac:dyDescent="0.3">
      <c r="B33" s="73">
        <v>21</v>
      </c>
      <c r="C33" s="36">
        <f t="shared" si="0"/>
        <v>2012</v>
      </c>
      <c r="D33" s="46">
        <f>INDEX('Enbridge Output Volumes'!E$95:E$119,MATCH('Summary Revenues and Volumes'!$C33,'Enbridge Output Volumes'!$C$95:$C$119,0))</f>
        <v>4275.22145525</v>
      </c>
      <c r="E33" s="46">
        <f>INDEX('Enbridge Output Volumes'!F$95:F$119,MATCH('Summary Revenues and Volumes'!$C33,'Enbridge Output Volumes'!$C$95:$C$119,0))</f>
        <v>4206.3066122499995</v>
      </c>
      <c r="F33" s="46">
        <f>INDEX('Enbridge Output Volumes'!G$95:G$119,MATCH('Summary Revenues and Volumes'!$C33,'Enbridge Output Volumes'!$C$95:$C$119,0))</f>
        <v>3138.3929420600002</v>
      </c>
      <c r="G33" s="46">
        <f>INDEX('Enbridge Output Volumes'!H$95:H$119,MATCH('Summary Revenues and Volumes'!$C33,'Enbridge Output Volumes'!$C$95:$C$119,0))</f>
        <v>179.74615525000206</v>
      </c>
      <c r="H33" s="75">
        <f t="array" ref="H33">INDEX('Calendar Year Conversions'!K$13:K$37,MATCH('Summary Revenues and Volumes'!$C33,'Calendar Year Conversions'!$B$13:$B$37,0))</f>
        <v>1238.5999999999999</v>
      </c>
      <c r="I33" s="75">
        <f t="array" ref="I33">INDEX('Calendar Year Conversions'!L$13:L$37,MATCH('Summary Revenues and Volumes'!$C33,'Calendar Year Conversions'!$B$13:$B$37,0))</f>
        <v>570.70000000000005</v>
      </c>
      <c r="J33" s="75">
        <f t="array" ref="J33">INDEX('Calendar Year Conversions'!M$13:M$37,MATCH('Summary Revenues and Volumes'!$C33,'Calendar Year Conversions'!$B$13:$B$37,0))</f>
        <v>70.599999999999994</v>
      </c>
      <c r="K33" s="75">
        <f t="array" ref="K33">INDEX('Calendar Year Conversions'!N$13:N$37,MATCH('Summary Revenues and Volumes'!$C33,'Calendar Year Conversions'!$B$13:$B$37,0))</f>
        <v>24.8</v>
      </c>
    </row>
    <row r="34" spans="2:11" ht="15" customHeight="1" x14ac:dyDescent="0.3">
      <c r="B34" s="73">
        <v>22</v>
      </c>
      <c r="C34" s="36">
        <f t="shared" si="0"/>
        <v>2013</v>
      </c>
      <c r="D34" s="46">
        <f>INDEX('Enbridge Output Volumes'!E$95:E$119,MATCH('Summary Revenues and Volumes'!$C34,'Enbridge Output Volumes'!$C$95:$C$119,0))</f>
        <v>4883.7219372829468</v>
      </c>
      <c r="E34" s="46">
        <f>INDEX('Enbridge Output Volumes'!F$95:F$119,MATCH('Summary Revenues and Volumes'!$C34,'Enbridge Output Volumes'!$C$95:$C$119,0))</f>
        <v>4705.4810192829464</v>
      </c>
      <c r="F34" s="46">
        <f>INDEX('Enbridge Output Volumes'!G$95:G$119,MATCH('Summary Revenues and Volumes'!$C34,'Enbridge Output Volumes'!$C$95:$C$119,0))</f>
        <v>2820.596362392946</v>
      </c>
      <c r="G34" s="46">
        <f>INDEX('Enbridge Output Volumes'!H$95:H$119,MATCH('Summary Revenues and Volumes'!$C34,'Enbridge Output Volumes'!$C$95:$C$119,0))</f>
        <v>196.215388282948</v>
      </c>
      <c r="H34" s="75">
        <f t="array" ref="H34">INDEX('Calendar Year Conversions'!K$13:K$37,MATCH('Summary Revenues and Volumes'!$C34,'Calendar Year Conversions'!$B$13:$B$37,0))</f>
        <v>1423.9499999999998</v>
      </c>
      <c r="I34" s="75">
        <f t="array" ref="I34">INDEX('Calendar Year Conversions'!L$13:L$37,MATCH('Summary Revenues and Volumes'!$C34,'Calendar Year Conversions'!$B$13:$B$37,0))</f>
        <v>697.65000000000009</v>
      </c>
      <c r="J34" s="75">
        <f t="array" ref="J34">INDEX('Calendar Year Conversions'!M$13:M$37,MATCH('Summary Revenues and Volumes'!$C34,'Calendar Year Conversions'!$B$13:$B$37,0))</f>
        <v>85.35</v>
      </c>
      <c r="K34" s="75">
        <f t="array" ref="K34">INDEX('Calendar Year Conversions'!N$13:N$37,MATCH('Summary Revenues and Volumes'!$C34,'Calendar Year Conversions'!$B$13:$B$37,0))</f>
        <v>28</v>
      </c>
    </row>
    <row r="35" spans="2:11" ht="15" customHeight="1" x14ac:dyDescent="0.3">
      <c r="B35" s="73">
        <v>23</v>
      </c>
      <c r="C35" s="36">
        <f t="shared" si="0"/>
        <v>2014</v>
      </c>
      <c r="D35" s="46">
        <f>INDEX('Enbridge Output Volumes'!E$95:E$119,MATCH('Summary Revenues and Volumes'!$C35,'Enbridge Output Volumes'!$C$95:$C$119,0))</f>
        <v>5289.6854993400966</v>
      </c>
      <c r="E35" s="46">
        <f>INDEX('Enbridge Output Volumes'!F$95:F$119,MATCH('Summary Revenues and Volumes'!$C35,'Enbridge Output Volumes'!$C$95:$C$119,0))</f>
        <v>4978.9104963400969</v>
      </c>
      <c r="F35" s="46">
        <f>INDEX('Enbridge Output Volumes'!G$95:G$119,MATCH('Summary Revenues and Volumes'!$C35,'Enbridge Output Volumes'!$C$95:$C$119,0))</f>
        <v>2795.7863419800965</v>
      </c>
      <c r="G35" s="46">
        <f>INDEX('Enbridge Output Volumes'!H$95:H$119,MATCH('Summary Revenues and Volumes'!$C35,'Enbridge Output Volumes'!$C$95:$C$119,0))</f>
        <v>194.38742034009752</v>
      </c>
      <c r="H35" s="75">
        <f t="array" ref="H35">INDEX('Calendar Year Conversions'!K$13:K$37,MATCH('Summary Revenues and Volumes'!$C35,'Calendar Year Conversions'!$B$13:$B$37,0))</f>
        <v>1609.3</v>
      </c>
      <c r="I35" s="75">
        <f t="array" ref="I35">INDEX('Calendar Year Conversions'!L$13:L$37,MATCH('Summary Revenues and Volumes'!$C35,'Calendar Year Conversions'!$B$13:$B$37,0))</f>
        <v>824.6</v>
      </c>
      <c r="J35" s="75">
        <f t="array" ref="J35">INDEX('Calendar Year Conversions'!M$13:M$37,MATCH('Summary Revenues and Volumes'!$C35,'Calendar Year Conversions'!$B$13:$B$37,0))</f>
        <v>100.1</v>
      </c>
      <c r="K35" s="75">
        <f t="array" ref="K35">INDEX('Calendar Year Conversions'!N$13:N$37,MATCH('Summary Revenues and Volumes'!$C35,'Calendar Year Conversions'!$B$13:$B$37,0))</f>
        <v>31.2</v>
      </c>
    </row>
    <row r="36" spans="2:11" ht="15" customHeight="1" x14ac:dyDescent="0.3">
      <c r="B36" s="73">
        <v>24</v>
      </c>
      <c r="C36" s="36">
        <f>C35+1</f>
        <v>2015</v>
      </c>
      <c r="D36" s="46">
        <f>INDEX('Enbridge Output Volumes'!E$95:E$119,MATCH('Summary Revenues and Volumes'!$C36,'Enbridge Output Volumes'!$C$95:$C$119,0))</f>
        <v>4934.9441759999991</v>
      </c>
      <c r="E36" s="46">
        <f>INDEX('Enbridge Output Volumes'!F$95:F$119,MATCH('Summary Revenues and Volumes'!$C36,'Enbridge Output Volumes'!$C$95:$C$119,0))</f>
        <v>4673.8068320000002</v>
      </c>
      <c r="F36" s="46">
        <f>INDEX('Enbridge Output Volumes'!G$95:G$119,MATCH('Summary Revenues and Volumes'!$C36,'Enbridge Output Volumes'!$C$95:$C$119,0))</f>
        <v>2751.0616701100003</v>
      </c>
      <c r="G36" s="46">
        <f>INDEX('Enbridge Output Volumes'!H$95:H$119,MATCH('Summary Revenues and Volumes'!$C36,'Enbridge Output Volumes'!$C$95:$C$119,0))</f>
        <v>188.77949900000038</v>
      </c>
      <c r="H36" s="75">
        <f t="array" ref="H36">INDEX('Calendar Year Conversions'!K$13:K$37,MATCH('Summary Revenues and Volumes'!$C36,'Calendar Year Conversions'!$B$13:$B$37,0))</f>
        <v>1642.3</v>
      </c>
      <c r="I36" s="75">
        <f t="array" ref="I36">INDEX('Calendar Year Conversions'!L$13:L$37,MATCH('Summary Revenues and Volumes'!$C36,'Calendar Year Conversions'!$B$13:$B$37,0))</f>
        <v>789.3</v>
      </c>
      <c r="J36" s="75">
        <f t="array" ref="J36">INDEX('Calendar Year Conversions'!M$13:M$37,MATCH('Summary Revenues and Volumes'!$C36,'Calendar Year Conversions'!$B$13:$B$37,0))</f>
        <v>89.2</v>
      </c>
      <c r="K36" s="75">
        <f t="array" ref="K36">INDEX('Calendar Year Conversions'!N$13:N$37,MATCH('Summary Revenues and Volumes'!$C36,'Calendar Year Conversions'!$B$13:$B$37,0))</f>
        <v>40.1</v>
      </c>
    </row>
    <row r="37" spans="2:11" ht="15" customHeight="1" x14ac:dyDescent="0.3">
      <c r="B37" s="73">
        <v>25</v>
      </c>
      <c r="C37" s="36">
        <f t="shared" si="0"/>
        <v>2016</v>
      </c>
      <c r="D37" s="46">
        <f>INDEX('Enbridge Output Volumes'!E$95:E$119,MATCH('Summary Revenues and Volumes'!$C37,'Enbridge Output Volumes'!$C$95:$C$119,0))</f>
        <v>4621.1203169999999</v>
      </c>
      <c r="E37" s="46">
        <f>INDEX('Enbridge Output Volumes'!F$95:F$119,MATCH('Summary Revenues and Volumes'!$C37,'Enbridge Output Volumes'!$C$95:$C$119,0))</f>
        <v>4360.286239</v>
      </c>
      <c r="F37" s="46">
        <f>INDEX('Enbridge Output Volumes'!G$95:G$119,MATCH('Summary Revenues and Volumes'!$C37,'Enbridge Output Volumes'!$C$95:$C$119,0))</f>
        <v>2610.1415239300004</v>
      </c>
      <c r="G37" s="46">
        <f>INDEX('Enbridge Output Volumes'!H$95:H$119,MATCH('Summary Revenues and Volumes'!$C37,'Enbridge Output Volumes'!$C$95:$C$119,0))</f>
        <v>169.62837500000023</v>
      </c>
      <c r="H37" s="75">
        <f t="array" ref="H37">INDEX('Calendar Year Conversions'!K$13:K$37,MATCH('Summary Revenues and Volumes'!$C37,'Calendar Year Conversions'!$B$13:$B$37,0))</f>
        <v>1527</v>
      </c>
      <c r="I37" s="75">
        <f t="array" ref="I37">INDEX('Calendar Year Conversions'!L$13:L$37,MATCH('Summary Revenues and Volumes'!$C37,'Calendar Year Conversions'!$B$13:$B$37,0))</f>
        <v>639.70000000000005</v>
      </c>
      <c r="J37" s="75">
        <f t="array" ref="J37">INDEX('Calendar Year Conversions'!M$13:M$37,MATCH('Summary Revenues and Volumes'!$C37,'Calendar Year Conversions'!$B$13:$B$37,0))</f>
        <v>71</v>
      </c>
      <c r="K37" s="75">
        <f t="array" ref="K37">INDEX('Calendar Year Conversions'!N$13:N$37,MATCH('Summary Revenues and Volumes'!$C37,'Calendar Year Conversions'!$B$13:$B$37,0))</f>
        <v>30.1</v>
      </c>
    </row>
  </sheetData>
  <mergeCells count="2">
    <mergeCell ref="D11:G11"/>
    <mergeCell ref="H11:K11"/>
  </mergeCells>
  <pageMargins left="0.45" right="0.7" top="0.75" bottom="0.75" header="0.3" footer="0.3"/>
  <pageSetup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J122"/>
  <sheetViews>
    <sheetView showGridLines="0" topLeftCell="A82" zoomScale="75" zoomScaleNormal="75" workbookViewId="0">
      <selection activeCell="E5" sqref="E5"/>
    </sheetView>
  </sheetViews>
  <sheetFormatPr defaultRowHeight="15" x14ac:dyDescent="0.25"/>
  <cols>
    <col min="1" max="1" width="6.140625" customWidth="1"/>
    <col min="2" max="2" width="5.7109375" customWidth="1"/>
    <col min="3" max="3" width="18.85546875" customWidth="1"/>
    <col min="4" max="4" width="1.28515625" customWidth="1"/>
    <col min="5" max="5" width="16.5703125" customWidth="1"/>
    <col min="6" max="7" width="13.7109375" customWidth="1"/>
    <col min="8" max="8" width="17.28515625" customWidth="1"/>
    <col min="9" max="9" width="10.5703125" customWidth="1"/>
  </cols>
  <sheetData>
    <row r="2" spans="2:9" ht="18" x14ac:dyDescent="0.35">
      <c r="B2" s="24" t="str">
        <f ca="1">MID(CELL("filename",A1),FIND("]",CELL("filename",A1))+1,256)</f>
        <v>Enbridge Output Volumes</v>
      </c>
    </row>
    <row r="4" spans="2:9" ht="14.45" x14ac:dyDescent="0.3">
      <c r="B4" s="77" t="s">
        <v>23</v>
      </c>
      <c r="C4" s="77"/>
    </row>
    <row r="5" spans="2:9" ht="14.45" x14ac:dyDescent="0.3">
      <c r="B5" s="25" t="s">
        <v>24</v>
      </c>
      <c r="C5" s="25"/>
      <c r="D5" s="25"/>
      <c r="E5" s="25"/>
      <c r="F5" s="3"/>
    </row>
    <row r="7" spans="2:9" ht="15.6" x14ac:dyDescent="0.3">
      <c r="B7" s="26" t="s">
        <v>29</v>
      </c>
      <c r="C7" s="27"/>
      <c r="D7" s="27"/>
      <c r="E7" s="27"/>
      <c r="F7" s="27"/>
      <c r="G7" s="27"/>
      <c r="H7" s="27"/>
      <c r="I7" s="27"/>
    </row>
    <row r="8" spans="2:9" ht="14.45" x14ac:dyDescent="0.3">
      <c r="B8" s="28"/>
      <c r="C8" s="29"/>
    </row>
    <row r="9" spans="2:9" ht="14.45" x14ac:dyDescent="0.3">
      <c r="B9" s="83" t="s">
        <v>25</v>
      </c>
      <c r="C9" s="31"/>
      <c r="D9" s="31" t="s">
        <v>28</v>
      </c>
      <c r="E9" s="31"/>
      <c r="F9" s="31"/>
      <c r="G9" s="82"/>
      <c r="H9" s="79"/>
      <c r="I9" s="79"/>
    </row>
    <row r="11" spans="2:9" ht="15" customHeight="1" x14ac:dyDescent="0.3">
      <c r="B11" s="32"/>
      <c r="C11" s="32"/>
      <c r="D11" s="32"/>
      <c r="E11" s="86" t="s">
        <v>27</v>
      </c>
      <c r="F11" s="86"/>
      <c r="G11" s="86"/>
      <c r="H11" s="86"/>
      <c r="I11" s="86"/>
    </row>
    <row r="12" spans="2:9" ht="14.45" x14ac:dyDescent="0.3">
      <c r="B12" s="32"/>
      <c r="C12" s="45" t="s">
        <v>10</v>
      </c>
      <c r="D12" s="32"/>
      <c r="E12" s="33" t="s">
        <v>2</v>
      </c>
      <c r="F12" s="37" t="s">
        <v>3</v>
      </c>
      <c r="G12" s="37" t="s">
        <v>4</v>
      </c>
      <c r="H12" s="37" t="s">
        <v>26</v>
      </c>
      <c r="I12" s="37" t="s">
        <v>6</v>
      </c>
    </row>
    <row r="13" spans="2:9" ht="14.45" x14ac:dyDescent="0.3">
      <c r="B13" s="73">
        <v>1</v>
      </c>
      <c r="C13" s="36">
        <v>1992</v>
      </c>
      <c r="D13" s="35"/>
      <c r="E13" s="46">
        <f>INDEX('Calendar Year Conversions'!D$13:D$37,MATCH('Enbridge Output Volumes'!$C13,'Calendar Year Conversions'!$B$13:$B$37,0))</f>
        <v>3456.1786272500003</v>
      </c>
      <c r="F13" s="46">
        <f>INDEX('Calendar Year Conversions'!E$13:E$37,MATCH('Enbridge Output Volumes'!$C13,'Calendar Year Conversions'!$B$13:$B$37,0))</f>
        <v>4025.0566502499996</v>
      </c>
      <c r="G13" s="46">
        <f>INDEX('Calendar Year Conversions'!F$13:F$37,MATCH('Enbridge Output Volumes'!$C13,'Calendar Year Conversions'!$B$13:$B$37,0))</f>
        <v>2596.349815</v>
      </c>
      <c r="H13" s="46">
        <f>INDEX('Calendar Year Conversions'!G$13:G$37,MATCH('Enbridge Output Volumes'!$C13,'Calendar Year Conversions'!$B$13:$B$37,0))</f>
        <v>202.51490749999994</v>
      </c>
      <c r="I13" s="46">
        <f>SUM(E13:H13)</f>
        <v>10280.099999999999</v>
      </c>
    </row>
    <row r="14" spans="2:9" ht="14.45" x14ac:dyDescent="0.3">
      <c r="B14" s="73">
        <v>2</v>
      </c>
      <c r="C14" s="36">
        <f>C13+1</f>
        <v>1993</v>
      </c>
      <c r="D14" s="35"/>
      <c r="E14" s="46">
        <f>INDEX('Calendar Year Conversions'!D$13:D$37,MATCH('Enbridge Output Volumes'!$C14,'Calendar Year Conversions'!$B$13:$B$37,0))</f>
        <v>3639.2445525000003</v>
      </c>
      <c r="F14" s="46">
        <f>INDEX('Calendar Year Conversions'!E$13:E$37,MATCH('Enbridge Output Volumes'!$C14,'Calendar Year Conversions'!$B$13:$B$37,0))</f>
        <v>4319.5803135000006</v>
      </c>
      <c r="G14" s="46">
        <f>INDEX('Calendar Year Conversions'!F$13:F$37,MATCH('Enbridge Output Volumes'!$C14,'Calendar Year Conversions'!$B$13:$B$37,0))</f>
        <v>2576.5915562499999</v>
      </c>
      <c r="H14" s="46">
        <f>INDEX('Calendar Year Conversions'!G$13:G$37,MATCH('Enbridge Output Volumes'!$C14,'Calendar Year Conversions'!$B$13:$B$37,0))</f>
        <v>132.08357774999922</v>
      </c>
      <c r="I14" s="46">
        <f t="shared" ref="I14:I37" si="0">SUM(E14:H14)</f>
        <v>10667.5</v>
      </c>
    </row>
    <row r="15" spans="2:9" ht="14.45" x14ac:dyDescent="0.3">
      <c r="B15" s="73">
        <v>3</v>
      </c>
      <c r="C15" s="36">
        <f t="shared" ref="C15:C37" si="1">C14+1</f>
        <v>1994</v>
      </c>
      <c r="D15" s="35"/>
      <c r="E15" s="46">
        <f>INDEX('Calendar Year Conversions'!D$13:D$37,MATCH('Enbridge Output Volumes'!$C15,'Calendar Year Conversions'!$B$13:$B$37,0))</f>
        <v>3788.8634757500004</v>
      </c>
      <c r="F15" s="46">
        <f>INDEX('Calendar Year Conversions'!E$13:E$37,MATCH('Enbridge Output Volumes'!$C15,'Calendar Year Conversions'!$B$13:$B$37,0))</f>
        <v>4466.5674260000005</v>
      </c>
      <c r="G15" s="46">
        <f>INDEX('Calendar Year Conversions'!F$13:F$37,MATCH('Enbridge Output Volumes'!$C15,'Calendar Year Conversions'!$B$13:$B$37,0))</f>
        <v>2542.6545620000002</v>
      </c>
      <c r="H15" s="46">
        <f>INDEX('Calendar Year Conversions'!G$13:G$37,MATCH('Enbridge Output Volumes'!$C15,'Calendar Year Conversions'!$B$13:$B$37,0))</f>
        <v>137.86453625000013</v>
      </c>
      <c r="I15" s="46">
        <f t="shared" si="0"/>
        <v>10935.95</v>
      </c>
    </row>
    <row r="16" spans="2:9" ht="14.45" x14ac:dyDescent="0.3">
      <c r="B16" s="73">
        <v>4</v>
      </c>
      <c r="C16" s="36">
        <f t="shared" si="1"/>
        <v>1995</v>
      </c>
      <c r="D16" s="35"/>
      <c r="E16" s="46">
        <f>INDEX('Calendar Year Conversions'!D$13:D$37,MATCH('Enbridge Output Volumes'!$C16,'Calendar Year Conversions'!$B$13:$B$37,0))</f>
        <v>3647.5476365</v>
      </c>
      <c r="F16" s="46">
        <f>INDEX('Calendar Year Conversions'!E$13:E$37,MATCH('Enbridge Output Volumes'!$C16,'Calendar Year Conversions'!$B$13:$B$37,0))</f>
        <v>4331.066129249999</v>
      </c>
      <c r="G16" s="46">
        <f>INDEX('Calendar Year Conversions'!F$13:F$37,MATCH('Enbridge Output Volumes'!$C16,'Calendar Year Conversions'!$B$13:$B$37,0))</f>
        <v>2536.1589045000001</v>
      </c>
      <c r="H16" s="46">
        <f>INDEX('Calendar Year Conversions'!G$13:G$37,MATCH('Enbridge Output Volumes'!$C16,'Calendar Year Conversions'!$B$13:$B$37,0))</f>
        <v>154.57732975000226</v>
      </c>
      <c r="I16" s="46">
        <f t="shared" si="0"/>
        <v>10669.35</v>
      </c>
    </row>
    <row r="17" spans="2:9" ht="14.45" x14ac:dyDescent="0.3">
      <c r="B17" s="73">
        <v>5</v>
      </c>
      <c r="C17" s="36">
        <f t="shared" si="1"/>
        <v>1996</v>
      </c>
      <c r="D17" s="35"/>
      <c r="E17" s="46">
        <f>INDEX('Calendar Year Conversions'!D$13:D$37,MATCH('Enbridge Output Volumes'!$C17,'Calendar Year Conversions'!$B$13:$B$37,0))</f>
        <v>4079.6481502499996</v>
      </c>
      <c r="F17" s="46">
        <f>INDEX('Calendar Year Conversions'!E$13:E$37,MATCH('Enbridge Output Volumes'!$C17,'Calendar Year Conversions'!$B$13:$B$37,0))</f>
        <v>4639.9003362499998</v>
      </c>
      <c r="G17" s="46">
        <f>INDEX('Calendar Year Conversions'!F$13:F$37,MATCH('Enbridge Output Volumes'!$C17,'Calendar Year Conversions'!$B$13:$B$37,0))</f>
        <v>2609.3222072500002</v>
      </c>
      <c r="H17" s="46">
        <f>INDEX('Calendar Year Conversions'!G$13:G$37,MATCH('Enbridge Output Volumes'!$C17,'Calendar Year Conversions'!$B$13:$B$37,0))</f>
        <v>182.55430625000145</v>
      </c>
      <c r="I17" s="46">
        <f t="shared" si="0"/>
        <v>11511.425000000001</v>
      </c>
    </row>
    <row r="18" spans="2:9" ht="14.45" x14ac:dyDescent="0.3">
      <c r="B18" s="73">
        <v>6</v>
      </c>
      <c r="C18" s="36">
        <f t="shared" si="1"/>
        <v>1997</v>
      </c>
      <c r="D18" s="35"/>
      <c r="E18" s="46">
        <f>INDEX('Calendar Year Conversions'!D$13:D$37,MATCH('Enbridge Output Volumes'!$C18,'Calendar Year Conversions'!$B$13:$B$37,0))</f>
        <v>3922.750352</v>
      </c>
      <c r="F18" s="46">
        <f>INDEX('Calendar Year Conversions'!E$13:E$37,MATCH('Enbridge Output Volumes'!$C18,'Calendar Year Conversions'!$B$13:$B$37,0))</f>
        <v>4523.9741252500007</v>
      </c>
      <c r="G18" s="46">
        <f>INDEX('Calendar Year Conversions'!F$13:F$37,MATCH('Enbridge Output Volumes'!$C18,'Calendar Year Conversions'!$B$13:$B$37,0))</f>
        <v>2681.8841307499997</v>
      </c>
      <c r="H18" s="46">
        <f>INDEX('Calendar Year Conversions'!G$13:G$37,MATCH('Enbridge Output Volumes'!$C18,'Calendar Year Conversions'!$B$13:$B$37,0))</f>
        <v>195.29139200000009</v>
      </c>
      <c r="I18" s="46">
        <f t="shared" si="0"/>
        <v>11323.900000000001</v>
      </c>
    </row>
    <row r="19" spans="2:9" ht="14.45" x14ac:dyDescent="0.3">
      <c r="B19" s="73">
        <v>7</v>
      </c>
      <c r="C19" s="36">
        <f t="shared" si="1"/>
        <v>1998</v>
      </c>
      <c r="D19" s="35"/>
      <c r="E19" s="46">
        <f>INDEX('Calendar Year Conversions'!D$13:D$37,MATCH('Enbridge Output Volumes'!$C19,'Calendar Year Conversions'!$B$13:$B$37,0))</f>
        <v>3656.9167910000001</v>
      </c>
      <c r="F19" s="46">
        <f>INDEX('Calendar Year Conversions'!E$13:E$37,MATCH('Enbridge Output Volumes'!$C19,'Calendar Year Conversions'!$B$13:$B$37,0))</f>
        <v>4280.2910837500003</v>
      </c>
      <c r="G19" s="46">
        <f>INDEX('Calendar Year Conversions'!F$13:F$37,MATCH('Enbridge Output Volumes'!$C19,'Calendar Year Conversions'!$B$13:$B$37,0))</f>
        <v>2643.1475772499998</v>
      </c>
      <c r="H19" s="46">
        <f>INDEX('Calendar Year Conversions'!G$13:G$37,MATCH('Enbridge Output Volumes'!$C19,'Calendar Year Conversions'!$B$13:$B$37,0))</f>
        <v>203.36954800000012</v>
      </c>
      <c r="I19" s="46">
        <f t="shared" si="0"/>
        <v>10783.725</v>
      </c>
    </row>
    <row r="20" spans="2:9" ht="14.45" x14ac:dyDescent="0.3">
      <c r="B20" s="73">
        <v>8</v>
      </c>
      <c r="C20" s="36">
        <f t="shared" si="1"/>
        <v>1999</v>
      </c>
      <c r="D20" s="35"/>
      <c r="E20" s="46">
        <f>INDEX('Calendar Year Conversions'!D$13:D$37,MATCH('Enbridge Output Volumes'!$C20,'Calendar Year Conversions'!$B$13:$B$37,0))</f>
        <v>3812.7950304999995</v>
      </c>
      <c r="F20" s="46">
        <f>INDEX('Calendar Year Conversions'!E$13:E$37,MATCH('Enbridge Output Volumes'!$C20,'Calendar Year Conversions'!$B$13:$B$37,0))</f>
        <v>4444.1559322499998</v>
      </c>
      <c r="G20" s="46">
        <f>INDEX('Calendar Year Conversions'!F$13:F$37,MATCH('Enbridge Output Volumes'!$C20,'Calendar Year Conversions'!$B$13:$B$37,0))</f>
        <v>2676.12315575</v>
      </c>
      <c r="H20" s="46">
        <f>INDEX('Calendar Year Conversions'!G$13:G$37,MATCH('Enbridge Output Volumes'!$C20,'Calendar Year Conversions'!$B$13:$B$37,0))</f>
        <v>203.07588150000129</v>
      </c>
      <c r="I20" s="46">
        <f t="shared" si="0"/>
        <v>11136.15</v>
      </c>
    </row>
    <row r="21" spans="2:9" ht="14.45" x14ac:dyDescent="0.3">
      <c r="B21" s="73">
        <v>9</v>
      </c>
      <c r="C21" s="36">
        <f t="shared" si="1"/>
        <v>2000</v>
      </c>
      <c r="D21" s="35"/>
      <c r="E21" s="46">
        <f>INDEX('Calendar Year Conversions'!D$13:D$37,MATCH('Enbridge Output Volumes'!$C21,'Calendar Year Conversions'!$B$13:$B$37,0))</f>
        <v>4062.7869152499998</v>
      </c>
      <c r="F21" s="46">
        <f>INDEX('Calendar Year Conversions'!E$13:E$37,MATCH('Enbridge Output Volumes'!$C21,'Calendar Year Conversions'!$B$13:$B$37,0))</f>
        <v>4638.8506917499999</v>
      </c>
      <c r="G21" s="46">
        <f>INDEX('Calendar Year Conversions'!F$13:F$37,MATCH('Enbridge Output Volumes'!$C21,'Calendar Year Conversions'!$B$13:$B$37,0))</f>
        <v>2693.9281097500002</v>
      </c>
      <c r="H21" s="46">
        <f>INDEX('Calendar Year Conversions'!G$13:G$37,MATCH('Enbridge Output Volumes'!$C21,'Calendar Year Conversions'!$B$13:$B$37,0))</f>
        <v>215.38428325000177</v>
      </c>
      <c r="I21" s="46">
        <f t="shared" si="0"/>
        <v>11610.950000000003</v>
      </c>
    </row>
    <row r="22" spans="2:9" ht="14.45" x14ac:dyDescent="0.3">
      <c r="B22" s="73">
        <v>10</v>
      </c>
      <c r="C22" s="36">
        <f t="shared" si="1"/>
        <v>2001</v>
      </c>
      <c r="D22" s="35"/>
      <c r="E22" s="46">
        <f>INDEX('Calendar Year Conversions'!D$13:D$37,MATCH('Enbridge Output Volumes'!$C22,'Calendar Year Conversions'!$B$13:$B$37,0))</f>
        <v>4171.7438257499998</v>
      </c>
      <c r="F22" s="46">
        <f>INDEX('Calendar Year Conversions'!E$13:E$37,MATCH('Enbridge Output Volumes'!$C22,'Calendar Year Conversions'!$B$13:$B$37,0))</f>
        <v>4698.5074129999994</v>
      </c>
      <c r="G22" s="46">
        <f>INDEX('Calendar Year Conversions'!F$13:F$37,MATCH('Enbridge Output Volumes'!$C22,'Calendar Year Conversions'!$B$13:$B$37,0))</f>
        <v>2588.1620707500001</v>
      </c>
      <c r="H22" s="46">
        <f>INDEX('Calendar Year Conversions'!G$13:G$37,MATCH('Enbridge Output Volumes'!$C22,'Calendar Year Conversions'!$B$13:$B$37,0))</f>
        <v>163.7116904999998</v>
      </c>
      <c r="I22" s="46">
        <f t="shared" si="0"/>
        <v>11622.125</v>
      </c>
    </row>
    <row r="23" spans="2:9" ht="14.45" x14ac:dyDescent="0.3">
      <c r="B23" s="73">
        <v>11</v>
      </c>
      <c r="C23" s="36">
        <f t="shared" si="1"/>
        <v>2002</v>
      </c>
      <c r="D23" s="35"/>
      <c r="E23" s="46">
        <f>INDEX('Calendar Year Conversions'!D$13:D$37,MATCH('Enbridge Output Volumes'!$C23,'Calendar Year Conversions'!$B$13:$B$37,0))</f>
        <v>4186.4162864999998</v>
      </c>
      <c r="F23" s="46">
        <f>INDEX('Calendar Year Conversions'!E$13:E$37,MATCH('Enbridge Output Volumes'!$C23,'Calendar Year Conversions'!$B$13:$B$37,0))</f>
        <v>4671.28360625</v>
      </c>
      <c r="G23" s="46">
        <f>INDEX('Calendar Year Conversions'!F$13:F$37,MATCH('Enbridge Output Volumes'!$C23,'Calendar Year Conversions'!$B$13:$B$37,0))</f>
        <v>2596.8013515000002</v>
      </c>
      <c r="H23" s="46">
        <f>INDEX('Calendar Year Conversions'!G$13:G$37,MATCH('Enbridge Output Volumes'!$C23,'Calendar Year Conversions'!$B$13:$B$37,0))</f>
        <v>164.14912275000052</v>
      </c>
      <c r="I23" s="46">
        <f t="shared" si="0"/>
        <v>11618.650367</v>
      </c>
    </row>
    <row r="24" spans="2:9" ht="14.45" x14ac:dyDescent="0.3">
      <c r="B24" s="73">
        <v>12</v>
      </c>
      <c r="C24" s="36">
        <f t="shared" si="1"/>
        <v>2003</v>
      </c>
      <c r="D24" s="35"/>
      <c r="E24" s="46">
        <f>INDEX('Calendar Year Conversions'!D$13:D$37,MATCH('Enbridge Output Volumes'!$C24,'Calendar Year Conversions'!$B$13:$B$37,0))</f>
        <v>4704.0017124999995</v>
      </c>
      <c r="F24" s="46">
        <f>INDEX('Calendar Year Conversions'!E$13:E$37,MATCH('Enbridge Output Volumes'!$C24,'Calendar Year Conversions'!$B$13:$B$37,0))</f>
        <v>5051.6868327500006</v>
      </c>
      <c r="G24" s="46">
        <f>INDEX('Calendar Year Conversions'!F$13:F$37,MATCH('Enbridge Output Volumes'!$C24,'Calendar Year Conversions'!$B$13:$B$37,0))</f>
        <v>2632.6919252500002</v>
      </c>
      <c r="H24" s="46">
        <f>INDEX('Calendar Year Conversions'!G$13:G$37,MATCH('Enbridge Output Volumes'!$C24,'Calendar Year Conversions'!$B$13:$B$37,0))</f>
        <v>165.94145900000012</v>
      </c>
      <c r="I24" s="46">
        <f t="shared" si="0"/>
        <v>12554.3219295</v>
      </c>
    </row>
    <row r="25" spans="2:9" ht="14.45" x14ac:dyDescent="0.3">
      <c r="B25" s="73">
        <v>13</v>
      </c>
      <c r="C25" s="36">
        <f t="shared" si="1"/>
        <v>2004</v>
      </c>
      <c r="D25" s="35"/>
      <c r="E25" s="46">
        <f>INDEX('Calendar Year Conversions'!D$13:D$37,MATCH('Enbridge Output Volumes'!$C25,'Calendar Year Conversions'!$B$13:$B$37,0))</f>
        <v>4603.5834182500002</v>
      </c>
      <c r="F25" s="46">
        <f>INDEX('Calendar Year Conversions'!E$13:E$37,MATCH('Enbridge Output Volumes'!$C25,'Calendar Year Conversions'!$B$13:$B$37,0))</f>
        <v>4904.8179224999994</v>
      </c>
      <c r="G25" s="46">
        <f>INDEX('Calendar Year Conversions'!F$13:F$37,MATCH('Enbridge Output Volumes'!$C25,'Calendar Year Conversions'!$B$13:$B$37,0))</f>
        <v>2565.5134105000002</v>
      </c>
      <c r="H25" s="46">
        <f>INDEX('Calendar Year Conversions'!G$13:G$37,MATCH('Enbridge Output Volumes'!$C25,'Calendar Year Conversions'!$B$13:$B$37,0))</f>
        <v>165.06179974999804</v>
      </c>
      <c r="I25" s="46">
        <f t="shared" si="0"/>
        <v>12238.976550999996</v>
      </c>
    </row>
    <row r="26" spans="2:9" ht="14.45" x14ac:dyDescent="0.3">
      <c r="B26" s="73">
        <v>14</v>
      </c>
      <c r="C26" s="36">
        <f t="shared" si="1"/>
        <v>2005</v>
      </c>
      <c r="D26" s="35"/>
      <c r="E26" s="46">
        <f>INDEX('Calendar Year Conversions'!D$13:D$37,MATCH('Enbridge Output Volumes'!$C26,'Calendar Year Conversions'!$B$13:$B$37,0))</f>
        <v>4633.2059410000002</v>
      </c>
      <c r="F26" s="46">
        <f>INDEX('Calendar Year Conversions'!E$13:E$37,MATCH('Enbridge Output Volumes'!$C26,'Calendar Year Conversions'!$B$13:$B$37,0))</f>
        <v>4913.5219360000001</v>
      </c>
      <c r="G26" s="46">
        <f>INDEX('Calendar Year Conversions'!F$13:F$37,MATCH('Enbridge Output Volumes'!$C26,'Calendar Year Conversions'!$B$13:$B$37,0))</f>
        <v>2521.445667</v>
      </c>
      <c r="H26" s="46">
        <f>INDEX('Calendar Year Conversions'!G$13:G$37,MATCH('Enbridge Output Volumes'!$C26,'Calendar Year Conversions'!$B$13:$B$37,0))</f>
        <v>177.75123099999837</v>
      </c>
      <c r="I26" s="46">
        <f t="shared" si="0"/>
        <v>12245.924774999999</v>
      </c>
    </row>
    <row r="27" spans="2:9" ht="14.45" x14ac:dyDescent="0.3">
      <c r="B27" s="73">
        <v>15</v>
      </c>
      <c r="C27" s="36">
        <f t="shared" si="1"/>
        <v>2006</v>
      </c>
      <c r="D27" s="35"/>
      <c r="E27" s="46">
        <f>INDEX('Calendar Year Conversions'!D$13:D$37,MATCH('Enbridge Output Volumes'!$C27,'Calendar Year Conversions'!$B$13:$B$37,0))</f>
        <v>4243.4494880000002</v>
      </c>
      <c r="F27" s="46">
        <f>INDEX('Calendar Year Conversions'!E$13:E$37,MATCH('Enbridge Output Volumes'!$C27,'Calendar Year Conversions'!$B$13:$B$37,0))</f>
        <v>4530.2417139999998</v>
      </c>
      <c r="G27" s="46">
        <f>INDEX('Calendar Year Conversions'!F$13:F$37,MATCH('Enbridge Output Volumes'!$C27,'Calendar Year Conversions'!$B$13:$B$37,0))</f>
        <v>2378.8942070000003</v>
      </c>
      <c r="H27" s="46">
        <f>INDEX('Calendar Year Conversions'!G$13:G$37,MATCH('Enbridge Output Volumes'!$C27,'Calendar Year Conversions'!$B$13:$B$37,0))</f>
        <v>164.98498500000096</v>
      </c>
      <c r="I27" s="46">
        <f t="shared" si="0"/>
        <v>11317.570394</v>
      </c>
    </row>
    <row r="28" spans="2:9" ht="14.45" x14ac:dyDescent="0.3">
      <c r="B28" s="73">
        <v>16</v>
      </c>
      <c r="C28" s="36">
        <f t="shared" si="1"/>
        <v>2007</v>
      </c>
      <c r="D28" s="35"/>
      <c r="E28" s="46">
        <f>INDEX('Calendar Year Conversions'!D$13:D$37,MATCH('Enbridge Output Volumes'!$C28,'Calendar Year Conversions'!$B$13:$B$37,0))</f>
        <v>4748.265958</v>
      </c>
      <c r="F28" s="46">
        <f>INDEX('Calendar Year Conversions'!E$13:E$37,MATCH('Enbridge Output Volumes'!$C28,'Calendar Year Conversions'!$B$13:$B$37,0))</f>
        <v>4872.1448229999996</v>
      </c>
      <c r="G28" s="46">
        <f>INDEX('Calendar Year Conversions'!F$13:F$37,MATCH('Enbridge Output Volumes'!$C28,'Calendar Year Conversions'!$B$13:$B$37,0))</f>
        <v>2374.167344</v>
      </c>
      <c r="H28" s="46">
        <f>INDEX('Calendar Year Conversions'!G$13:G$37,MATCH('Enbridge Output Volumes'!$C28,'Calendar Year Conversions'!$B$13:$B$37,0))</f>
        <v>174.02686399999948</v>
      </c>
      <c r="I28" s="46">
        <f t="shared" si="0"/>
        <v>12168.604988999998</v>
      </c>
    </row>
    <row r="29" spans="2:9" ht="14.45" x14ac:dyDescent="0.3">
      <c r="B29" s="73">
        <v>17</v>
      </c>
      <c r="C29" s="36">
        <f t="shared" si="1"/>
        <v>2008</v>
      </c>
      <c r="D29" s="35"/>
      <c r="E29" s="46">
        <f>INDEX('Calendar Year Conversions'!D$13:D$37,MATCH('Enbridge Output Volumes'!$C29,'Calendar Year Conversions'!$B$13:$B$37,0))</f>
        <v>4788.1326900000004</v>
      </c>
      <c r="F29" s="46">
        <f>INDEX('Calendar Year Conversions'!E$13:E$37,MATCH('Enbridge Output Volumes'!$C29,'Calendar Year Conversions'!$B$13:$B$37,0))</f>
        <v>4788.1076160000002</v>
      </c>
      <c r="G29" s="46">
        <f>INDEX('Calendar Year Conversions'!F$13:F$37,MATCH('Enbridge Output Volumes'!$C29,'Calendar Year Conversions'!$B$13:$B$37,0))</f>
        <v>2267.0958460000002</v>
      </c>
      <c r="H29" s="46">
        <f>INDEX('Calendar Year Conversions'!G$13:G$37,MATCH('Enbridge Output Volumes'!$C29,'Calendar Year Conversions'!$B$13:$B$37,0))</f>
        <v>183.42498200000045</v>
      </c>
      <c r="I29" s="46">
        <f t="shared" si="0"/>
        <v>12026.761134</v>
      </c>
    </row>
    <row r="30" spans="2:9" ht="14.45" x14ac:dyDescent="0.3">
      <c r="B30" s="73">
        <v>18</v>
      </c>
      <c r="C30" s="36">
        <f t="shared" si="1"/>
        <v>2009</v>
      </c>
      <c r="D30" s="35"/>
      <c r="E30" s="46">
        <f>INDEX('Calendar Year Conversions'!D$13:D$37,MATCH('Enbridge Output Volumes'!$C30,'Calendar Year Conversions'!$B$13:$B$37,0))</f>
        <v>4687.8669713297313</v>
      </c>
      <c r="F30" s="46">
        <f>INDEX('Calendar Year Conversions'!E$13:E$37,MATCH('Enbridge Output Volumes'!$C30,'Calendar Year Conversions'!$B$13:$B$37,0))</f>
        <v>4478.8798085735461</v>
      </c>
      <c r="G30" s="46">
        <f>INDEX('Calendar Year Conversions'!F$13:F$37,MATCH('Enbridge Output Volumes'!$C30,'Calendar Year Conversions'!$B$13:$B$37,0))</f>
        <v>1916.1663740099923</v>
      </c>
      <c r="H30" s="46">
        <f>INDEX('Calendar Year Conversions'!G$13:G$37,MATCH('Enbridge Output Volumes'!$C30,'Calendar Year Conversions'!$B$13:$B$37,0))</f>
        <v>179.25653808672723</v>
      </c>
      <c r="I30" s="46">
        <f t="shared" si="0"/>
        <v>11262.169691999998</v>
      </c>
    </row>
    <row r="31" spans="2:9" ht="14.45" x14ac:dyDescent="0.3">
      <c r="B31" s="73">
        <v>19</v>
      </c>
      <c r="C31" s="36">
        <f t="shared" si="1"/>
        <v>2010</v>
      </c>
      <c r="D31" s="35"/>
      <c r="E31" s="46">
        <f>INDEX('Calendar Year Conversions'!D$13:D$37,MATCH('Enbridge Output Volumes'!$C31,'Calendar Year Conversions'!$B$13:$B$37,0))</f>
        <v>4434.0743640000001</v>
      </c>
      <c r="F31" s="46">
        <f>INDEX('Calendar Year Conversions'!E$13:E$37,MATCH('Enbridge Output Volumes'!$C31,'Calendar Year Conversions'!$B$13:$B$37,0))</f>
        <v>4402.6389519999993</v>
      </c>
      <c r="G31" s="46">
        <f>INDEX('Calendar Year Conversions'!F$13:F$37,MATCH('Enbridge Output Volumes'!$C31,'Calendar Year Conversions'!$B$13:$B$37,0))</f>
        <v>1970.7405249999999</v>
      </c>
      <c r="H31" s="46">
        <f>INDEX('Calendar Year Conversions'!G$13:G$37,MATCH('Enbridge Output Volumes'!$C31,'Calendar Year Conversions'!$B$13:$B$37,0))</f>
        <v>169.49938700000166</v>
      </c>
      <c r="I31" s="46">
        <f t="shared" si="0"/>
        <v>10976.953228</v>
      </c>
    </row>
    <row r="32" spans="2:9" ht="14.45" x14ac:dyDescent="0.3">
      <c r="B32" s="73">
        <v>20</v>
      </c>
      <c r="C32" s="36">
        <f t="shared" si="1"/>
        <v>2011</v>
      </c>
      <c r="D32" s="35"/>
      <c r="E32" s="46">
        <f>INDEX('Calendar Year Conversions'!D$13:D$37,MATCH('Enbridge Output Volumes'!$C32,'Calendar Year Conversions'!$B$13:$B$37,0))</f>
        <v>4657.021471</v>
      </c>
      <c r="F32" s="46">
        <f>INDEX('Calendar Year Conversions'!E$13:E$37,MATCH('Enbridge Output Volumes'!$C32,'Calendar Year Conversions'!$B$13:$B$37,0))</f>
        <v>4558.3278180000007</v>
      </c>
      <c r="G32" s="46">
        <f>INDEX('Calendar Year Conversions'!F$13:F$37,MATCH('Enbridge Output Volumes'!$C32,'Calendar Year Conversions'!$B$13:$B$37,0))</f>
        <v>2016.649009</v>
      </c>
      <c r="H32" s="46">
        <f>INDEX('Calendar Year Conversions'!G$13:G$37,MATCH('Enbridge Output Volumes'!$C32,'Calendar Year Conversions'!$B$13:$B$37,0))</f>
        <v>168.7335299999977</v>
      </c>
      <c r="I32" s="46">
        <f t="shared" si="0"/>
        <v>11400.731828</v>
      </c>
    </row>
    <row r="33" spans="2:9" ht="14.45" x14ac:dyDescent="0.3">
      <c r="B33" s="73">
        <v>21</v>
      </c>
      <c r="C33" s="36">
        <f t="shared" si="1"/>
        <v>2012</v>
      </c>
      <c r="D33" s="35"/>
      <c r="E33" s="46">
        <f>INDEX('Calendar Year Conversions'!D$13:D$37,MATCH('Enbridge Output Volumes'!$C33,'Calendar Year Conversions'!$B$13:$B$37,0))</f>
        <v>4260.1875170000003</v>
      </c>
      <c r="F33" s="46">
        <f>INDEX('Calendar Year Conversions'!E$13:E$37,MATCH('Enbridge Output Volumes'!$C33,'Calendar Year Conversions'!$B$13:$B$37,0))</f>
        <v>4191.2726739999998</v>
      </c>
      <c r="G33" s="46">
        <f>INDEX('Calendar Year Conversions'!F$13:F$37,MATCH('Enbridge Output Volumes'!$C33,'Calendar Year Conversions'!$B$13:$B$37,0))</f>
        <v>1944.074605</v>
      </c>
      <c r="H33" s="46">
        <f>INDEX('Calendar Year Conversions'!G$13:G$37,MATCH('Enbridge Output Volumes'!$C33,'Calendar Year Conversions'!$B$13:$B$37,0))</f>
        <v>164.71221700000206</v>
      </c>
      <c r="I33" s="46">
        <f t="shared" si="0"/>
        <v>10560.247013000002</v>
      </c>
    </row>
    <row r="34" spans="2:9" ht="14.45" x14ac:dyDescent="0.3">
      <c r="B34" s="73">
        <v>22</v>
      </c>
      <c r="C34" s="36">
        <f t="shared" si="1"/>
        <v>2013</v>
      </c>
      <c r="D34" s="35"/>
      <c r="E34" s="46">
        <f>INDEX('Calendar Year Conversions'!D$13:D$37,MATCH('Enbridge Output Volumes'!$C34,'Calendar Year Conversions'!$B$13:$B$37,0))</f>
        <v>4871.7877920000001</v>
      </c>
      <c r="F34" s="46">
        <f>INDEX('Calendar Year Conversions'!E$13:E$37,MATCH('Enbridge Output Volumes'!$C34,'Calendar Year Conversions'!$B$13:$B$37,0))</f>
        <v>4693.5468739999997</v>
      </c>
      <c r="G34" s="46">
        <f>INDEX('Calendar Year Conversions'!F$13:F$37,MATCH('Enbridge Output Volumes'!$C34,'Calendar Year Conversions'!$B$13:$B$37,0))</f>
        <v>1976.7644329999998</v>
      </c>
      <c r="H34" s="46">
        <f>INDEX('Calendar Year Conversions'!G$13:G$37,MATCH('Enbridge Output Volumes'!$C34,'Calendar Year Conversions'!$B$13:$B$37,0))</f>
        <v>184.28124300000127</v>
      </c>
      <c r="I34" s="46">
        <f t="shared" si="0"/>
        <v>11726.380342</v>
      </c>
    </row>
    <row r="35" spans="2:9" ht="14.45" x14ac:dyDescent="0.3">
      <c r="B35" s="73">
        <v>23</v>
      </c>
      <c r="C35" s="36">
        <f t="shared" si="1"/>
        <v>2014</v>
      </c>
      <c r="D35" s="35"/>
      <c r="E35" s="46">
        <f>INDEX('Calendar Year Conversions'!D$13:D$37,MATCH('Enbridge Output Volumes'!$C35,'Calendar Year Conversions'!$B$13:$B$37,0))</f>
        <v>5278.80044</v>
      </c>
      <c r="F35" s="46">
        <f>INDEX('Calendar Year Conversions'!E$13:E$37,MATCH('Enbridge Output Volumes'!$C35,'Calendar Year Conversions'!$B$13:$B$37,0))</f>
        <v>4968.0254370000002</v>
      </c>
      <c r="G35" s="46">
        <f>INDEX('Calendar Year Conversions'!F$13:F$37,MATCH('Enbridge Output Volumes'!$C35,'Calendar Year Conversions'!$B$13:$B$37,0))</f>
        <v>2046.0299969999999</v>
      </c>
      <c r="H35" s="46">
        <f>INDEX('Calendar Year Conversions'!G$13:G$37,MATCH('Enbridge Output Volumes'!$C35,'Calendar Year Conversions'!$B$13:$B$37,0))</f>
        <v>183.50236100000075</v>
      </c>
      <c r="I35" s="46">
        <f t="shared" si="0"/>
        <v>12476.358235</v>
      </c>
    </row>
    <row r="36" spans="2:9" ht="14.45" x14ac:dyDescent="0.3">
      <c r="B36" s="73">
        <v>24</v>
      </c>
      <c r="C36" s="36">
        <f>C35+1</f>
        <v>2015</v>
      </c>
      <c r="D36" s="35"/>
      <c r="E36" s="46">
        <f>INDEX('Calendar Year Conversions'!D$13:D$37,MATCH('Enbridge Output Volumes'!$C36,'Calendar Year Conversions'!$B$13:$B$37,0))</f>
        <v>4922.3776949999992</v>
      </c>
      <c r="F36" s="46">
        <f>INDEX('Calendar Year Conversions'!E$13:E$37,MATCH('Enbridge Output Volumes'!$C36,'Calendar Year Conversions'!$B$13:$B$37,0))</f>
        <v>4661.2403510000004</v>
      </c>
      <c r="G36" s="46">
        <f>INDEX('Calendar Year Conversions'!F$13:F$37,MATCH('Enbridge Output Volumes'!$C36,'Calendar Year Conversions'!$B$13:$B$37,0))</f>
        <v>2011.102337</v>
      </c>
      <c r="H36" s="46">
        <f>INDEX('Calendar Year Conversions'!G$13:G$37,MATCH('Enbridge Output Volumes'!$C36,'Calendar Year Conversions'!$B$13:$B$37,0))</f>
        <v>176.21301800000037</v>
      </c>
      <c r="I36" s="46">
        <f t="shared" si="0"/>
        <v>11770.933401</v>
      </c>
    </row>
    <row r="37" spans="2:9" ht="14.45" x14ac:dyDescent="0.3">
      <c r="B37" s="73">
        <v>25</v>
      </c>
      <c r="C37" s="36">
        <f t="shared" si="1"/>
        <v>2016</v>
      </c>
      <c r="D37" s="35"/>
      <c r="E37" s="46">
        <f>INDEX('Calendar Year Conversions'!D$13:D$37,MATCH('Enbridge Output Volumes'!$C37,'Calendar Year Conversions'!$B$13:$B$37,0))</f>
        <v>4621.1203169999999</v>
      </c>
      <c r="F37" s="46">
        <f>INDEX('Calendar Year Conversions'!E$13:E$37,MATCH('Enbridge Output Volumes'!$C37,'Calendar Year Conversions'!$B$13:$B$37,0))</f>
        <v>4360.286239</v>
      </c>
      <c r="G37" s="46">
        <f>INDEX('Calendar Year Conversions'!F$13:F$37,MATCH('Enbridge Output Volumes'!$C37,'Calendar Year Conversions'!$B$13:$B$37,0))</f>
        <v>1992.1070709999999</v>
      </c>
      <c r="H37" s="46">
        <f>INDEX('Calendar Year Conversions'!G$13:G$37,MATCH('Enbridge Output Volumes'!$C37,'Calendar Year Conversions'!$B$13:$B$37,0))</f>
        <v>169.62837500000023</v>
      </c>
      <c r="I37" s="46">
        <f t="shared" si="0"/>
        <v>11143.142002000001</v>
      </c>
    </row>
    <row r="40" spans="2:9" ht="15.6" x14ac:dyDescent="0.3">
      <c r="B40" s="26" t="s">
        <v>31</v>
      </c>
      <c r="C40" s="27"/>
      <c r="D40" s="27"/>
      <c r="E40" s="27"/>
      <c r="F40" s="43"/>
      <c r="G40" s="43"/>
      <c r="H40" s="43"/>
      <c r="I40" s="43"/>
    </row>
    <row r="41" spans="2:9" ht="14.45" x14ac:dyDescent="0.3">
      <c r="B41" s="78"/>
      <c r="C41" s="79"/>
      <c r="F41" s="44"/>
      <c r="G41" s="44"/>
      <c r="H41" s="44"/>
      <c r="I41" s="44"/>
    </row>
    <row r="42" spans="2:9" ht="14.45" x14ac:dyDescent="0.3">
      <c r="B42" s="83" t="s">
        <v>25</v>
      </c>
      <c r="C42" s="31"/>
      <c r="D42" s="82" t="s">
        <v>32</v>
      </c>
      <c r="E42" s="80"/>
      <c r="F42" s="81"/>
      <c r="G42" s="81"/>
      <c r="H42" s="44"/>
      <c r="I42" s="44"/>
    </row>
    <row r="44" spans="2:9" ht="14.45" x14ac:dyDescent="0.3">
      <c r="B44" s="32"/>
      <c r="C44" s="32"/>
      <c r="D44" s="32"/>
      <c r="E44" s="40"/>
      <c r="F44" s="41"/>
      <c r="G44" s="41"/>
      <c r="H44" s="41"/>
      <c r="I44" s="41"/>
    </row>
    <row r="45" spans="2:9" ht="30.6" x14ac:dyDescent="0.3">
      <c r="B45" s="32"/>
      <c r="C45" s="45" t="s">
        <v>10</v>
      </c>
      <c r="D45" s="32"/>
      <c r="E45" s="33" t="s">
        <v>33</v>
      </c>
      <c r="F45" s="42"/>
      <c r="G45" s="42"/>
      <c r="H45" s="42"/>
      <c r="I45" s="42"/>
    </row>
    <row r="46" spans="2:9" ht="14.45" x14ac:dyDescent="0.3">
      <c r="B46" s="34">
        <v>1</v>
      </c>
      <c r="C46" s="36">
        <v>2007</v>
      </c>
      <c r="D46" s="35"/>
      <c r="E46" s="46">
        <f>INDEX('Calendar Year Conversions'!$H$13:$H$37,MATCH('Enbridge Output Volumes'!C46,'Calendar Year Conversions'!$B$13:$B$37,0))</f>
        <v>5.6515063399999681</v>
      </c>
    </row>
    <row r="47" spans="2:9" ht="14.45" x14ac:dyDescent="0.3">
      <c r="B47" s="34">
        <v>2</v>
      </c>
      <c r="C47" s="36">
        <f t="shared" ref="C47:C53" si="2">C46+1</f>
        <v>2008</v>
      </c>
      <c r="D47" s="35"/>
      <c r="E47" s="46">
        <f>INDEX('Calendar Year Conversions'!$H$13:$H$37,MATCH('Enbridge Output Volumes'!C47,'Calendar Year Conversions'!$B$13:$B$37,0))</f>
        <v>162.82824296000027</v>
      </c>
    </row>
    <row r="48" spans="2:9" ht="14.45" x14ac:dyDescent="0.3">
      <c r="B48" s="34">
        <v>3</v>
      </c>
      <c r="C48" s="36">
        <f t="shared" si="2"/>
        <v>2009</v>
      </c>
      <c r="D48" s="35"/>
      <c r="E48" s="46">
        <f>INDEX('Calendar Year Conversions'!$H$13:$H$37,MATCH('Enbridge Output Volumes'!C48,'Calendar Year Conversions'!$B$13:$B$37,0))</f>
        <v>714.79376295999884</v>
      </c>
    </row>
    <row r="49" spans="2:7" ht="14.45" x14ac:dyDescent="0.3">
      <c r="B49" s="34">
        <v>4</v>
      </c>
      <c r="C49" s="36">
        <f t="shared" si="2"/>
        <v>2010</v>
      </c>
      <c r="D49" s="35"/>
      <c r="E49" s="46">
        <f>INDEX('Calendar Year Conversions'!$H$13:$H$37,MATCH('Enbridge Output Volumes'!C49,'Calendar Year Conversions'!$B$13:$B$37,0))</f>
        <v>1267.0739182800055</v>
      </c>
      <c r="G49" s="47"/>
    </row>
    <row r="50" spans="2:7" ht="14.45" x14ac:dyDescent="0.3">
      <c r="B50" s="34">
        <v>5</v>
      </c>
      <c r="C50" s="36">
        <f t="shared" si="2"/>
        <v>2011</v>
      </c>
      <c r="D50" s="35"/>
      <c r="E50" s="46">
        <f>INDEX('Calendar Year Conversions'!$H$13:$H$37,MATCH('Enbridge Output Volumes'!C50,'Calendar Year Conversions'!$B$13:$B$37,0))</f>
        <v>1261.4695396499999</v>
      </c>
    </row>
    <row r="51" spans="2:7" ht="14.45" x14ac:dyDescent="0.3">
      <c r="B51" s="34">
        <v>6</v>
      </c>
      <c r="C51" s="36">
        <f t="shared" si="2"/>
        <v>2012</v>
      </c>
      <c r="D51" s="35"/>
      <c r="E51" s="46">
        <f>INDEX('Calendar Year Conversions'!$H$13:$H$37,MATCH('Enbridge Output Volumes'!C51,'Calendar Year Conversions'!$B$13:$B$37,0))</f>
        <v>1179.2843988100003</v>
      </c>
    </row>
    <row r="52" spans="2:7" ht="14.45" x14ac:dyDescent="0.3">
      <c r="B52" s="34">
        <v>7</v>
      </c>
      <c r="C52" s="36">
        <f t="shared" si="2"/>
        <v>2013</v>
      </c>
      <c r="D52" s="35"/>
      <c r="E52" s="46">
        <f>INDEX('Calendar Year Conversions'!$H$13:$H$37,MATCH('Enbridge Output Volumes'!C52,'Calendar Year Conversions'!$B$13:$B$37,0))</f>
        <v>831.89778410999963</v>
      </c>
    </row>
    <row r="53" spans="2:7" x14ac:dyDescent="0.25">
      <c r="B53" s="34">
        <v>8</v>
      </c>
      <c r="C53" s="36">
        <f t="shared" si="2"/>
        <v>2014</v>
      </c>
      <c r="D53" s="35"/>
      <c r="E53" s="46">
        <f>INDEX('Calendar Year Conversions'!$H$13:$H$37,MATCH('Enbridge Output Volumes'!C53,'Calendar Year Conversions'!$B$13:$B$37,0))</f>
        <v>738.87128563999966</v>
      </c>
    </row>
    <row r="54" spans="2:7" x14ac:dyDescent="0.25">
      <c r="B54" s="34">
        <v>9</v>
      </c>
      <c r="C54" s="36">
        <f>C53+1</f>
        <v>2015</v>
      </c>
      <c r="D54" s="35"/>
      <c r="E54" s="46">
        <f>INDEX('Calendar Year Conversions'!$H$13:$H$37,MATCH('Enbridge Output Volumes'!C54,'Calendar Year Conversions'!$B$13:$B$37,0))</f>
        <v>727.39285211000015</v>
      </c>
    </row>
    <row r="55" spans="2:7" x14ac:dyDescent="0.25">
      <c r="B55" s="34">
        <v>10</v>
      </c>
      <c r="C55" s="36">
        <f t="shared" ref="C55" si="3">C54+1</f>
        <v>2016</v>
      </c>
      <c r="D55" s="35"/>
      <c r="E55" s="46">
        <f>INDEX('Calendar Year Conversions'!$H$13:$H$37,MATCH('Enbridge Output Volumes'!C55,'Calendar Year Conversions'!$B$13:$B$37,0))</f>
        <v>618.03445293000038</v>
      </c>
    </row>
    <row r="57" spans="2:7" ht="15.75" x14ac:dyDescent="0.25">
      <c r="B57" s="26" t="s">
        <v>34</v>
      </c>
      <c r="C57" s="27"/>
      <c r="D57" s="27"/>
      <c r="E57" s="27"/>
    </row>
    <row r="58" spans="2:7" x14ac:dyDescent="0.25">
      <c r="B58" s="28"/>
      <c r="C58" s="29"/>
    </row>
    <row r="59" spans="2:7" x14ac:dyDescent="0.25">
      <c r="B59" s="83" t="s">
        <v>25</v>
      </c>
      <c r="C59" s="31"/>
      <c r="D59" s="31" t="s">
        <v>35</v>
      </c>
      <c r="E59" s="31"/>
      <c r="F59" s="51"/>
      <c r="G59" s="64"/>
    </row>
    <row r="61" spans="2:7" x14ac:dyDescent="0.25">
      <c r="B61" s="32"/>
      <c r="C61" s="32"/>
      <c r="D61" s="32"/>
      <c r="E61" s="40"/>
      <c r="F61" s="40"/>
    </row>
    <row r="62" spans="2:7" ht="34.5" x14ac:dyDescent="0.25">
      <c r="B62" s="32"/>
      <c r="C62" s="45" t="s">
        <v>10</v>
      </c>
      <c r="D62" s="32"/>
      <c r="E62" s="38" t="s">
        <v>36</v>
      </c>
      <c r="F62" s="38" t="s">
        <v>37</v>
      </c>
    </row>
    <row r="63" spans="2:7" x14ac:dyDescent="0.25">
      <c r="B63" s="34">
        <v>1</v>
      </c>
      <c r="C63" s="36">
        <v>1992</v>
      </c>
      <c r="D63" s="35"/>
      <c r="E63" s="46" t="str">
        <f t="array" ref="E63">INDEX('Calendar Year Conversions'!I$13:I$37,MATCH('Enbridge Output Volumes'!$C63,'Calendar Year Conversions'!$B$13:$B$37,0))</f>
        <v>-</v>
      </c>
      <c r="F63" s="46" t="str">
        <f t="array" ref="F63">INDEX('Calendar Year Conversions'!J$13:J$37,MATCH('Enbridge Output Volumes'!$C63,'Calendar Year Conversions'!$B$13:$B$37,0))</f>
        <v>-</v>
      </c>
    </row>
    <row r="64" spans="2:7" x14ac:dyDescent="0.25">
      <c r="B64" s="34">
        <v>2</v>
      </c>
      <c r="C64" s="36">
        <f t="shared" ref="C64:C70" si="4">C63+1</f>
        <v>1993</v>
      </c>
      <c r="D64" s="35"/>
      <c r="E64" s="46" t="str">
        <f t="array" ref="E64">INDEX('Calendar Year Conversions'!I$13:I$37,MATCH('Enbridge Output Volumes'!$C64,'Calendar Year Conversions'!$B$13:$B$37,0))</f>
        <v>-</v>
      </c>
      <c r="F64" s="46" t="str">
        <f t="array" ref="F64">INDEX('Calendar Year Conversions'!J$13:J$37,MATCH('Enbridge Output Volumes'!$C64,'Calendar Year Conversions'!$B$13:$B$37,0))</f>
        <v>-</v>
      </c>
    </row>
    <row r="65" spans="2:6" x14ac:dyDescent="0.25">
      <c r="B65" s="34">
        <v>3</v>
      </c>
      <c r="C65" s="36">
        <f t="shared" si="4"/>
        <v>1994</v>
      </c>
      <c r="D65" s="35"/>
      <c r="E65" s="46" t="str">
        <f t="array" ref="E65">INDEX('Calendar Year Conversions'!I$13:I$37,MATCH('Enbridge Output Volumes'!$C65,'Calendar Year Conversions'!$B$13:$B$37,0))</f>
        <v>-</v>
      </c>
      <c r="F65" s="46" t="str">
        <f t="array" ref="F65">INDEX('Calendar Year Conversions'!J$13:J$37,MATCH('Enbridge Output Volumes'!$C65,'Calendar Year Conversions'!$B$13:$B$37,0))</f>
        <v>-</v>
      </c>
    </row>
    <row r="66" spans="2:6" x14ac:dyDescent="0.25">
      <c r="B66" s="34">
        <v>4</v>
      </c>
      <c r="C66" s="36">
        <f t="shared" si="4"/>
        <v>1995</v>
      </c>
      <c r="D66" s="35"/>
      <c r="E66" s="46" t="str">
        <f t="array" ref="E66">INDEX('Calendar Year Conversions'!I$13:I$37,MATCH('Enbridge Output Volumes'!$C66,'Calendar Year Conversions'!$B$13:$B$37,0))</f>
        <v>-</v>
      </c>
      <c r="F66" s="46">
        <f t="array" ref="F66">INDEX('Calendar Year Conversions'!J$13:J$37,MATCH('Enbridge Output Volumes'!$C66,'Calendar Year Conversions'!$B$13:$B$37,0))</f>
        <v>7.6076402500000002</v>
      </c>
    </row>
    <row r="67" spans="2:6" x14ac:dyDescent="0.25">
      <c r="B67" s="34">
        <v>5</v>
      </c>
      <c r="C67" s="36">
        <f t="shared" si="4"/>
        <v>1996</v>
      </c>
      <c r="D67" s="35"/>
      <c r="E67" s="46" t="str">
        <f t="array" ref="E67">INDEX('Calendar Year Conversions'!I$13:I$37,MATCH('Enbridge Output Volumes'!$C67,'Calendar Year Conversions'!$B$13:$B$37,0))</f>
        <v>-</v>
      </c>
      <c r="F67" s="46">
        <f t="array" ref="F67">INDEX('Calendar Year Conversions'!J$13:J$37,MATCH('Enbridge Output Volumes'!$C67,'Calendar Year Conversions'!$B$13:$B$37,0))</f>
        <v>18.763696750000001</v>
      </c>
    </row>
    <row r="68" spans="2:6" x14ac:dyDescent="0.25">
      <c r="B68" s="34">
        <v>6</v>
      </c>
      <c r="C68" s="36">
        <f t="shared" si="4"/>
        <v>1997</v>
      </c>
      <c r="D68" s="35"/>
      <c r="E68" s="46" t="str">
        <f t="array" ref="E68">INDEX('Calendar Year Conversions'!I$13:I$37,MATCH('Enbridge Output Volumes'!$C68,'Calendar Year Conversions'!$B$13:$B$37,0))</f>
        <v>-</v>
      </c>
      <c r="F68" s="46">
        <f t="array" ref="F68">INDEX('Calendar Year Conversions'!J$13:J$37,MATCH('Enbridge Output Volumes'!$C68,'Calendar Year Conversions'!$B$13:$B$37,0))</f>
        <v>22.992374249999997</v>
      </c>
    </row>
    <row r="69" spans="2:6" x14ac:dyDescent="0.25">
      <c r="B69" s="34">
        <v>7</v>
      </c>
      <c r="C69" s="36">
        <f t="shared" si="4"/>
        <v>1998</v>
      </c>
      <c r="D69" s="35"/>
      <c r="E69" s="46" t="str">
        <f t="array" ref="E69">INDEX('Calendar Year Conversions'!I$13:I$37,MATCH('Enbridge Output Volumes'!$C69,'Calendar Year Conversions'!$B$13:$B$37,0))</f>
        <v>-</v>
      </c>
      <c r="F69" s="46">
        <f t="array" ref="F69">INDEX('Calendar Year Conversions'!J$13:J$37,MATCH('Enbridge Output Volumes'!$C69,'Calendar Year Conversions'!$B$13:$B$37,0))</f>
        <v>40.146136499999997</v>
      </c>
    </row>
    <row r="70" spans="2:6" x14ac:dyDescent="0.25">
      <c r="B70" s="34">
        <v>8</v>
      </c>
      <c r="C70" s="36">
        <f t="shared" si="4"/>
        <v>1999</v>
      </c>
      <c r="D70" s="35"/>
      <c r="E70" s="46" t="str">
        <f t="array" ref="E70">INDEX('Calendar Year Conversions'!I$13:I$37,MATCH('Enbridge Output Volumes'!$C70,'Calendar Year Conversions'!$B$13:$B$37,0))</f>
        <v>-</v>
      </c>
      <c r="F70" s="46">
        <f t="array" ref="F70">INDEX('Calendar Year Conversions'!J$13:J$37,MATCH('Enbridge Output Volumes'!$C70,'Calendar Year Conversions'!$B$13:$B$37,0))</f>
        <v>53.749551499999995</v>
      </c>
    </row>
    <row r="71" spans="2:6" x14ac:dyDescent="0.25">
      <c r="B71" s="34">
        <v>9</v>
      </c>
      <c r="C71" s="36">
        <f>C70+1</f>
        <v>2000</v>
      </c>
      <c r="D71" s="35"/>
      <c r="E71" s="46" t="str">
        <f t="array" ref="E71">INDEX('Calendar Year Conversions'!I$13:I$37,MATCH('Enbridge Output Volumes'!$C71,'Calendar Year Conversions'!$B$13:$B$37,0))</f>
        <v>-</v>
      </c>
      <c r="F71" s="46">
        <f t="array" ref="F71">INDEX('Calendar Year Conversions'!J$13:J$37,MATCH('Enbridge Output Volumes'!$C71,'Calendar Year Conversions'!$B$13:$B$37,0))</f>
        <v>64.043580750000004</v>
      </c>
    </row>
    <row r="72" spans="2:6" x14ac:dyDescent="0.25">
      <c r="B72" s="34">
        <v>10</v>
      </c>
      <c r="C72" s="36">
        <f t="shared" ref="C72:C87" si="5">C71+1</f>
        <v>2001</v>
      </c>
      <c r="D72" s="35"/>
      <c r="E72" s="46" t="str">
        <f t="array" ref="E72">INDEX('Calendar Year Conversions'!I$13:I$37,MATCH('Enbridge Output Volumes'!$C72,'Calendar Year Conversions'!$B$13:$B$37,0))</f>
        <v>-</v>
      </c>
      <c r="F72" s="46">
        <f t="array" ref="F72">INDEX('Calendar Year Conversions'!J$13:J$37,MATCH('Enbridge Output Volumes'!$C72,'Calendar Year Conversions'!$B$13:$B$37,0))</f>
        <v>79.389373750000004</v>
      </c>
    </row>
    <row r="73" spans="2:6" x14ac:dyDescent="0.25">
      <c r="B73" s="34">
        <v>11</v>
      </c>
      <c r="C73" s="36">
        <f t="shared" si="5"/>
        <v>2002</v>
      </c>
      <c r="D73" s="35"/>
      <c r="E73" s="46" t="str">
        <f t="array" ref="E73">INDEX('Calendar Year Conversions'!I$13:I$37,MATCH('Enbridge Output Volumes'!$C73,'Calendar Year Conversions'!$B$13:$B$37,0))</f>
        <v>-</v>
      </c>
      <c r="F73" s="46">
        <f t="array" ref="F73">INDEX('Calendar Year Conversions'!J$13:J$37,MATCH('Enbridge Output Volumes'!$C73,'Calendar Year Conversions'!$B$13:$B$37,0))</f>
        <v>78.457314749999995</v>
      </c>
    </row>
    <row r="74" spans="2:6" x14ac:dyDescent="0.25">
      <c r="B74" s="34">
        <v>12</v>
      </c>
      <c r="C74" s="36">
        <f t="shared" si="5"/>
        <v>2003</v>
      </c>
      <c r="D74" s="35"/>
      <c r="E74" s="46" t="str">
        <f t="array" ref="E74">INDEX('Calendar Year Conversions'!I$13:I$37,MATCH('Enbridge Output Volumes'!$C74,'Calendar Year Conversions'!$B$13:$B$37,0))</f>
        <v>-</v>
      </c>
      <c r="F74" s="46">
        <f t="array" ref="F74">INDEX('Calendar Year Conversions'!J$13:J$37,MATCH('Enbridge Output Volumes'!$C74,'Calendar Year Conversions'!$B$13:$B$37,0))</f>
        <v>73.832804249999995</v>
      </c>
    </row>
    <row r="75" spans="2:6" x14ac:dyDescent="0.25">
      <c r="B75" s="34">
        <v>13</v>
      </c>
      <c r="C75" s="36">
        <f t="shared" si="5"/>
        <v>2004</v>
      </c>
      <c r="D75" s="35"/>
      <c r="E75" s="46" t="str">
        <f t="array" ref="E75">INDEX('Calendar Year Conversions'!I$13:I$37,MATCH('Enbridge Output Volumes'!$C75,'Calendar Year Conversions'!$B$13:$B$37,0))</f>
        <v>-</v>
      </c>
      <c r="F75" s="46">
        <f t="array" ref="F75">INDEX('Calendar Year Conversions'!J$13:J$37,MATCH('Enbridge Output Volumes'!$C75,'Calendar Year Conversions'!$B$13:$B$37,0))</f>
        <v>47.022360749999997</v>
      </c>
    </row>
    <row r="76" spans="2:6" x14ac:dyDescent="0.25">
      <c r="B76" s="34">
        <v>14</v>
      </c>
      <c r="C76" s="36">
        <f t="shared" si="5"/>
        <v>2005</v>
      </c>
      <c r="D76" s="35"/>
      <c r="E76" s="46">
        <f t="array" ref="E76">INDEX('Calendar Year Conversions'!I$13:I$37,MATCH('Enbridge Output Volumes'!$C76,'Calendar Year Conversions'!$B$13:$B$37,0))</f>
        <v>44.695709260211558</v>
      </c>
      <c r="F76" s="46">
        <f t="array" ref="F76">INDEX('Calendar Year Conversions'!J$13:J$37,MATCH('Enbridge Output Volumes'!$C76,'Calendar Year Conversions'!$B$13:$B$37,0))</f>
        <v>91.418008999999998</v>
      </c>
    </row>
    <row r="77" spans="2:6" x14ac:dyDescent="0.25">
      <c r="B77" s="34">
        <v>15</v>
      </c>
      <c r="C77" s="36">
        <f t="shared" si="5"/>
        <v>2006</v>
      </c>
      <c r="D77" s="35"/>
      <c r="E77" s="46">
        <f t="array" ref="E77">INDEX('Calendar Year Conversions'!I$13:I$37,MATCH('Enbridge Output Volumes'!$C77,'Calendar Year Conversions'!$B$13:$B$37,0))</f>
        <v>38.243285442919849</v>
      </c>
      <c r="F77" s="46">
        <f t="array" ref="F77">INDEX('Calendar Year Conversions'!J$13:J$37,MATCH('Enbridge Output Volumes'!$C77,'Calendar Year Conversions'!$B$13:$B$37,0))</f>
        <v>89.520319000000001</v>
      </c>
    </row>
    <row r="78" spans="2:6" x14ac:dyDescent="0.25">
      <c r="B78" s="34">
        <v>16</v>
      </c>
      <c r="C78" s="36">
        <f t="shared" si="5"/>
        <v>2007</v>
      </c>
      <c r="D78" s="35"/>
      <c r="E78" s="46">
        <f t="array" ref="E78">INDEX('Calendar Year Conversions'!I$13:I$37,MATCH('Enbridge Output Volumes'!$C78,'Calendar Year Conversions'!$B$13:$B$37,0))</f>
        <v>33.951767946904674</v>
      </c>
      <c r="F78" s="46">
        <f t="array" ref="F78">INDEX('Calendar Year Conversions'!J$13:J$37,MATCH('Enbridge Output Volumes'!$C78,'Calendar Year Conversions'!$B$13:$B$37,0))</f>
        <v>91.920638999999994</v>
      </c>
    </row>
    <row r="79" spans="2:6" x14ac:dyDescent="0.25">
      <c r="B79" s="34">
        <v>17</v>
      </c>
      <c r="C79" s="36">
        <f t="shared" si="5"/>
        <v>2008</v>
      </c>
      <c r="D79" s="35"/>
      <c r="E79" s="46">
        <f t="array" ref="E79">INDEX('Calendar Year Conversions'!I$13:I$37,MATCH('Enbridge Output Volumes'!$C79,'Calendar Year Conversions'!$B$13:$B$37,0))</f>
        <v>32.674277158644173</v>
      </c>
      <c r="F79" s="46">
        <f t="array" ref="F79">INDEX('Calendar Year Conversions'!J$13:J$37,MATCH('Enbridge Output Volumes'!$C79,'Calendar Year Conversions'!$B$13:$B$37,0))</f>
        <v>80.285206000000002</v>
      </c>
    </row>
    <row r="80" spans="2:6" x14ac:dyDescent="0.25">
      <c r="B80" s="34">
        <v>18</v>
      </c>
      <c r="C80" s="36">
        <f t="shared" si="5"/>
        <v>2009</v>
      </c>
      <c r="D80" s="35"/>
      <c r="E80" s="46">
        <f t="array" ref="E80">INDEX('Calendar Year Conversions'!I$13:I$37,MATCH('Enbridge Output Volumes'!$C80,'Calendar Year Conversions'!$B$13:$B$37,0))</f>
        <v>23.878996000000001</v>
      </c>
      <c r="F80" s="46">
        <f t="array" ref="F80">INDEX('Calendar Year Conversions'!J$13:J$37,MATCH('Enbridge Output Volumes'!$C80,'Calendar Year Conversions'!$B$13:$B$37,0))</f>
        <v>74.321557999999996</v>
      </c>
    </row>
    <row r="81" spans="2:9" x14ac:dyDescent="0.25">
      <c r="B81" s="34">
        <v>19</v>
      </c>
      <c r="C81" s="36">
        <f t="shared" si="5"/>
        <v>2010</v>
      </c>
      <c r="D81" s="35"/>
      <c r="E81" s="46">
        <f t="array" ref="E81">INDEX('Calendar Year Conversions'!I$13:I$37,MATCH('Enbridge Output Volumes'!$C81,'Calendar Year Conversions'!$B$13:$B$37,0))</f>
        <v>21.772035939111667</v>
      </c>
      <c r="F81" s="46">
        <f t="array" ref="F81">INDEX('Calendar Year Conversions'!J$13:J$37,MATCH('Enbridge Output Volumes'!$C81,'Calendar Year Conversions'!$B$13:$B$37,0))</f>
        <v>65.654256000000004</v>
      </c>
    </row>
    <row r="82" spans="2:9" x14ac:dyDescent="0.25">
      <c r="B82" s="34">
        <v>20</v>
      </c>
      <c r="C82" s="36">
        <f t="shared" si="5"/>
        <v>2011</v>
      </c>
      <c r="D82" s="35"/>
      <c r="E82" s="46">
        <f t="array" ref="E82">INDEX('Calendar Year Conversions'!I$13:I$37,MATCH('Enbridge Output Volumes'!$C82,'Calendar Year Conversions'!$B$13:$B$37,0))</f>
        <v>26.682475622196666</v>
      </c>
      <c r="F82" s="46">
        <f t="array" ref="F82">INDEX('Calendar Year Conversions'!J$13:J$37,MATCH('Enbridge Output Volumes'!$C82,'Calendar Year Conversions'!$B$13:$B$37,0))</f>
        <v>77.429670000000002</v>
      </c>
    </row>
    <row r="83" spans="2:9" x14ac:dyDescent="0.25">
      <c r="B83" s="34">
        <v>21</v>
      </c>
      <c r="C83" s="36">
        <f t="shared" si="5"/>
        <v>2012</v>
      </c>
      <c r="D83" s="35"/>
      <c r="E83" s="46">
        <f t="array" ref="E83">INDEX('Calendar Year Conversions'!I$13:I$37,MATCH('Enbridge Output Volumes'!$C83,'Calendar Year Conversions'!$B$13:$B$37,0))</f>
        <v>17.585367999999999</v>
      </c>
      <c r="F83" s="46">
        <f t="array" ref="F83">INDEX('Calendar Year Conversions'!J$13:J$37,MATCH('Enbridge Output Volumes'!$C83,'Calendar Year Conversions'!$B$13:$B$37,0))</f>
        <v>60.135753000000001</v>
      </c>
    </row>
    <row r="84" spans="2:9" x14ac:dyDescent="0.25">
      <c r="B84" s="34">
        <v>22</v>
      </c>
      <c r="C84" s="36">
        <f t="shared" si="5"/>
        <v>2013</v>
      </c>
      <c r="D84" s="35"/>
      <c r="E84" s="46">
        <f t="array" ref="E84">INDEX('Calendar Year Conversions'!I$13:I$37,MATCH('Enbridge Output Volumes'!$C84,'Calendar Year Conversions'!$B$13:$B$37,0))</f>
        <v>13.511448261149662</v>
      </c>
      <c r="F84" s="46">
        <f t="array" ref="F84">INDEX('Calendar Year Conversions'!J$13:J$37,MATCH('Enbridge Output Volumes'!$C84,'Calendar Year Conversions'!$B$13:$B$37,0))</f>
        <v>47.736581131786927</v>
      </c>
    </row>
    <row r="85" spans="2:9" x14ac:dyDescent="0.25">
      <c r="B85" s="34">
        <v>23</v>
      </c>
      <c r="C85" s="36">
        <f t="shared" si="5"/>
        <v>2014</v>
      </c>
      <c r="D85" s="35"/>
      <c r="E85" s="46">
        <f t="array" ref="E85">INDEX('Calendar Year Conversions'!I$13:I$37,MATCH('Enbridge Output Volumes'!$C85,'Calendar Year Conversions'!$B$13:$B$37,0))</f>
        <v>13.764593623066039</v>
      </c>
      <c r="F85" s="46">
        <f t="array" ref="F85">INDEX('Calendar Year Conversions'!J$13:J$37,MATCH('Enbridge Output Volumes'!$C85,'Calendar Year Conversions'!$B$13:$B$37,0))</f>
        <v>43.540237360387096</v>
      </c>
    </row>
    <row r="86" spans="2:9" x14ac:dyDescent="0.25">
      <c r="B86" s="34">
        <v>24</v>
      </c>
      <c r="C86" s="36">
        <f t="shared" si="5"/>
        <v>2015</v>
      </c>
      <c r="D86" s="35"/>
      <c r="E86" s="46" t="str">
        <f t="array" ref="E86">INDEX('Calendar Year Conversions'!I$13:I$37,MATCH('Enbridge Output Volumes'!$C86,'Calendar Year Conversions'!$B$13:$B$37,0))</f>
        <v>-</v>
      </c>
      <c r="F86" s="46">
        <f t="array" ref="F86">INDEX('Calendar Year Conversions'!J$13:J$37,MATCH('Enbridge Output Volumes'!$C86,'Calendar Year Conversions'!$B$13:$B$37,0))</f>
        <v>50.265923999999998</v>
      </c>
    </row>
    <row r="87" spans="2:9" x14ac:dyDescent="0.25">
      <c r="B87" s="34">
        <v>25</v>
      </c>
      <c r="C87" s="36">
        <f t="shared" si="5"/>
        <v>2016</v>
      </c>
      <c r="D87" s="35"/>
      <c r="E87" s="46" t="str">
        <f t="array" ref="E87">INDEX('Calendar Year Conversions'!I$13:I$37,MATCH('Enbridge Output Volumes'!$C87,'Calendar Year Conversions'!$B$13:$B$37,0))</f>
        <v>-</v>
      </c>
      <c r="F87" s="46" t="str">
        <f t="array" ref="F87">INDEX('Calendar Year Conversions'!J$13:J$37,MATCH('Enbridge Output Volumes'!$C87,'Calendar Year Conversions'!$B$13:$B$37,0))</f>
        <v>-</v>
      </c>
    </row>
    <row r="89" spans="2:9" ht="15.75" x14ac:dyDescent="0.25">
      <c r="B89" s="26" t="s">
        <v>38</v>
      </c>
      <c r="C89" s="27"/>
      <c r="D89" s="27"/>
      <c r="E89" s="27"/>
    </row>
    <row r="90" spans="2:9" x14ac:dyDescent="0.25">
      <c r="B90" s="28"/>
      <c r="C90" s="29"/>
    </row>
    <row r="91" spans="2:9" x14ac:dyDescent="0.25">
      <c r="B91" s="83" t="s">
        <v>25</v>
      </c>
      <c r="C91" s="31"/>
      <c r="D91" s="31" t="s">
        <v>42</v>
      </c>
      <c r="E91" s="31"/>
      <c r="F91" s="51"/>
      <c r="G91" s="64"/>
    </row>
    <row r="93" spans="2:9" x14ac:dyDescent="0.25">
      <c r="B93" s="32"/>
      <c r="C93" s="32"/>
      <c r="D93" s="32"/>
      <c r="E93" s="86" t="s">
        <v>39</v>
      </c>
      <c r="F93" s="86"/>
      <c r="G93" s="86"/>
      <c r="H93" s="86"/>
      <c r="I93" s="86"/>
    </row>
    <row r="94" spans="2:9" ht="30" x14ac:dyDescent="0.25">
      <c r="B94" s="32"/>
      <c r="C94" s="45" t="s">
        <v>10</v>
      </c>
      <c r="D94" s="32"/>
      <c r="E94" s="33" t="s">
        <v>2</v>
      </c>
      <c r="F94" s="38" t="s">
        <v>3</v>
      </c>
      <c r="G94" s="38" t="s">
        <v>4</v>
      </c>
      <c r="H94" s="38" t="s">
        <v>26</v>
      </c>
      <c r="I94" s="38" t="s">
        <v>6</v>
      </c>
    </row>
    <row r="95" spans="2:9" ht="15" customHeight="1" x14ac:dyDescent="0.25">
      <c r="B95" s="34">
        <v>1</v>
      </c>
      <c r="C95" s="36">
        <v>1992</v>
      </c>
      <c r="D95" s="35"/>
      <c r="E95" s="74">
        <f>IFERROR(INDEX($E$13:$I$37,MATCH($C95,$C$13:$C$37,0),MATCH(E$94,$E$12:$I$12,0))+INDEX($F$63:$F$87,MATCH($C95,$C$63:$C$87,0))/4,INDEX($E$13:$I$37,MATCH($C95,$C$13:$C$37,0),MATCH(E$94,$E$12:$I$12,0)))</f>
        <v>3456.1786272500003</v>
      </c>
      <c r="F95" s="74">
        <f t="array" ref="F95">IFERROR(INDEX($E$13:$I$37,MATCH($C95,$C$13:$C$37,0),MATCH(F$94,$E$12:$I$12,0))+INDEX($F$63:$F$87,MATCH($C95,$C$63:$C$87,0))/4,INDEX($E$13:$I$37,MATCH($C95,$C$13:$C$37,0),MATCH(F$94,$E$12:$I$12,0)))</f>
        <v>4025.0566502499996</v>
      </c>
      <c r="G95" s="74">
        <f>IFERROR(INDEX($E$13:$I$37,MATCH($C95,$C$13:$C$37,0),MATCH(G$94,$E$12:$I$12,0))+INDEX($F$63:$F$87,MATCH($C95,$C$63:$C$87,0))/4+INDEX($E$46:$E$55,MATCH($C95,$C$46:$C$55,0)),IFERROR(INDEX($E$13:$I$37,MATCH($C95,$C$13:$C$37,0),MATCH(G$94,$E$12:$I$12,0))+VLOOKUP($C95,$C$46:$E$55,3,0),INDEX($E$13:$I$37,MATCH($C95,$C$13:$C$37,0),MATCH(G$94,$E$12:$I$12,0))))</f>
        <v>2596.349815</v>
      </c>
      <c r="H95" s="74">
        <f t="array" ref="H95">IFERROR(INDEX($E$13:$I$37,MATCH($C95,$C$13:$C$37,0),MATCH(H$94,$E$12:$I$12,0))+INDEX($F$63:$F$87,MATCH($C95,$C$63:$C$87,0))/4,INDEX($E$13:$I$37,MATCH($C95,$C$13:$C$37,0),MATCH(H$94,$E$12:$I$12,0)))</f>
        <v>202.51490749999994</v>
      </c>
      <c r="I95" s="74">
        <f>SUM(E95:H95)</f>
        <v>10280.099999999999</v>
      </c>
    </row>
    <row r="96" spans="2:9" ht="15" customHeight="1" x14ac:dyDescent="0.25">
      <c r="B96" s="34">
        <v>2</v>
      </c>
      <c r="C96" s="36">
        <f>C95+1</f>
        <v>1993</v>
      </c>
      <c r="D96" s="35"/>
      <c r="E96" s="74">
        <f t="array" ref="E96">IFERROR(INDEX($E$13:$I$37,MATCH($C96,$C$13:$C$37,0),MATCH(E$94,$E$12:$I$12,0))+INDEX($F$63:$F$87,MATCH($C96,$C$63:$C$87,0))/4,INDEX($E$13:$I$37,MATCH($C96,$C$13:$C$37,0),MATCH(E$94,$E$12:$I$12,0)))</f>
        <v>3639.2445525000003</v>
      </c>
      <c r="F96" s="74">
        <f t="array" ref="F96">IFERROR(INDEX($E$13:$I$37,MATCH($C96,$C$13:$C$37,0),MATCH(F$94,$E$12:$I$12,0))+INDEX($F$63:$F$87,MATCH($C96,$C$63:$C$87,0))/4,INDEX($E$13:$I$37,MATCH($C96,$C$13:$C$37,0),MATCH(F$94,$E$12:$I$12,0)))</f>
        <v>4319.5803135000006</v>
      </c>
      <c r="G96" s="74">
        <f t="shared" ref="G96:G119" si="6">IFERROR(INDEX($E$13:$I$37,MATCH($C96,$C$13:$C$37,0),MATCH(G$94,$E$12:$I$12,0))+INDEX($F$63:$F$87,MATCH($C96,$C$63:$C$87,0))/4+INDEX($E$46:$E$55,MATCH($C96,$C$46:$C$55,0)),IFERROR(INDEX($E$13:$I$37,MATCH($C96,$C$13:$C$37,0),MATCH(G$94,$E$12:$I$12,0))+VLOOKUP($C96,$C$46:$E$55,3,0),INDEX($E$13:$I$37,MATCH($C96,$C$13:$C$37,0),MATCH(G$94,$E$12:$I$12,0))))</f>
        <v>2576.5915562499999</v>
      </c>
      <c r="H96" s="74">
        <f t="array" ref="H96">IFERROR(INDEX($E$13:$I$37,MATCH($C96,$C$13:$C$37,0),MATCH(H$94,$E$12:$I$12,0))+INDEX($F$63:$F$87,MATCH($C96,$C$63:$C$87,0))/4,INDEX($E$13:$I$37,MATCH($C96,$C$13:$C$37,0),MATCH(H$94,$E$12:$I$12,0)))</f>
        <v>132.08357774999922</v>
      </c>
      <c r="I96" s="74">
        <f t="shared" ref="I96:I119" si="7">SUM(E96:H96)</f>
        <v>10667.5</v>
      </c>
    </row>
    <row r="97" spans="2:9" ht="15" customHeight="1" x14ac:dyDescent="0.25">
      <c r="B97" s="34">
        <v>3</v>
      </c>
      <c r="C97" s="36">
        <f t="shared" ref="C97:C117" si="8">C96+1</f>
        <v>1994</v>
      </c>
      <c r="D97" s="35"/>
      <c r="E97" s="74">
        <f t="array" ref="E97">IFERROR(INDEX($E$13:$I$37,MATCH($C97,$C$13:$C$37,0),MATCH(E$94,$E$12:$I$12,0))+INDEX($F$63:$F$87,MATCH($C97,$C$63:$C$87,0))/4,INDEX($E$13:$I$37,MATCH($C97,$C$13:$C$37,0),MATCH(E$94,$E$12:$I$12,0)))</f>
        <v>3788.8634757500004</v>
      </c>
      <c r="F97" s="74">
        <f t="array" ref="F97">IFERROR(INDEX($E$13:$I$37,MATCH($C97,$C$13:$C$37,0),MATCH(F$94,$E$12:$I$12,0))+INDEX($F$63:$F$87,MATCH($C97,$C$63:$C$87,0))/4,INDEX($E$13:$I$37,MATCH($C97,$C$13:$C$37,0),MATCH(F$94,$E$12:$I$12,0)))</f>
        <v>4466.5674260000005</v>
      </c>
      <c r="G97" s="74">
        <f t="shared" si="6"/>
        <v>2542.6545620000002</v>
      </c>
      <c r="H97" s="74">
        <f t="array" ref="H97">IFERROR(INDEX($E$13:$I$37,MATCH($C97,$C$13:$C$37,0),MATCH(H$94,$E$12:$I$12,0))+INDEX($F$63:$F$87,MATCH($C97,$C$63:$C$87,0))/4,INDEX($E$13:$I$37,MATCH($C97,$C$13:$C$37,0),MATCH(H$94,$E$12:$I$12,0)))</f>
        <v>137.86453625000013</v>
      </c>
      <c r="I97" s="74">
        <f t="shared" si="7"/>
        <v>10935.95</v>
      </c>
    </row>
    <row r="98" spans="2:9" ht="15" customHeight="1" x14ac:dyDescent="0.25">
      <c r="B98" s="34">
        <v>4</v>
      </c>
      <c r="C98" s="36">
        <f t="shared" si="8"/>
        <v>1995</v>
      </c>
      <c r="D98" s="35"/>
      <c r="E98" s="74">
        <f t="array" ref="E98">IFERROR(INDEX($E$13:$I$37,MATCH($C98,$C$13:$C$37,0),MATCH(E$94,$E$12:$I$12,0))+INDEX($F$63:$F$87,MATCH($C98,$C$63:$C$87,0))/4,INDEX($E$13:$I$37,MATCH($C98,$C$13:$C$37,0),MATCH(E$94,$E$12:$I$12,0)))</f>
        <v>3649.4495465625</v>
      </c>
      <c r="F98" s="74">
        <f t="array" ref="F98">IFERROR(INDEX($E$13:$I$37,MATCH($C98,$C$13:$C$37,0),MATCH(F$94,$E$12:$I$12,0))+INDEX($F$63:$F$87,MATCH($C98,$C$63:$C$87,0))/4,INDEX($E$13:$I$37,MATCH($C98,$C$13:$C$37,0),MATCH(F$94,$E$12:$I$12,0)))</f>
        <v>4332.9680393124991</v>
      </c>
      <c r="G98" s="74">
        <f t="shared" si="6"/>
        <v>2536.1589045000001</v>
      </c>
      <c r="H98" s="74">
        <f t="array" ref="H98">IFERROR(INDEX($E$13:$I$37,MATCH($C98,$C$13:$C$37,0),MATCH(H$94,$E$12:$I$12,0))+INDEX($F$63:$F$87,MATCH($C98,$C$63:$C$87,0))/4,INDEX($E$13:$I$37,MATCH($C98,$C$13:$C$37,0),MATCH(H$94,$E$12:$I$12,0)))</f>
        <v>156.47923981250227</v>
      </c>
      <c r="I98" s="74">
        <f t="shared" si="7"/>
        <v>10675.055730187501</v>
      </c>
    </row>
    <row r="99" spans="2:9" ht="15" customHeight="1" x14ac:dyDescent="0.25">
      <c r="B99" s="34">
        <v>5</v>
      </c>
      <c r="C99" s="36">
        <f t="shared" si="8"/>
        <v>1996</v>
      </c>
      <c r="D99" s="35"/>
      <c r="E99" s="74">
        <f t="array" ref="E99">IFERROR(INDEX($E$13:$I$37,MATCH($C99,$C$13:$C$37,0),MATCH(E$94,$E$12:$I$12,0))+INDEX($F$63:$F$87,MATCH($C99,$C$63:$C$87,0))/4,INDEX($E$13:$I$37,MATCH($C99,$C$13:$C$37,0),MATCH(E$94,$E$12:$I$12,0)))</f>
        <v>4084.3390744374997</v>
      </c>
      <c r="F99" s="74">
        <f t="array" ref="F99">IFERROR(INDEX($E$13:$I$37,MATCH($C99,$C$13:$C$37,0),MATCH(F$94,$E$12:$I$12,0))+INDEX($F$63:$F$87,MATCH($C99,$C$63:$C$87,0))/4,INDEX($E$13:$I$37,MATCH($C99,$C$13:$C$37,0),MATCH(F$94,$E$12:$I$12,0)))</f>
        <v>4644.5912604374998</v>
      </c>
      <c r="G99" s="74">
        <f t="shared" si="6"/>
        <v>2609.3222072500002</v>
      </c>
      <c r="H99" s="74">
        <f t="array" ref="H99">IFERROR(INDEX($E$13:$I$37,MATCH($C99,$C$13:$C$37,0),MATCH(H$94,$E$12:$I$12,0))+INDEX($F$63:$F$87,MATCH($C99,$C$63:$C$87,0))/4,INDEX($E$13:$I$37,MATCH($C99,$C$13:$C$37,0),MATCH(H$94,$E$12:$I$12,0)))</f>
        <v>187.24523043750145</v>
      </c>
      <c r="I99" s="74">
        <f t="shared" si="7"/>
        <v>11525.497772562501</v>
      </c>
    </row>
    <row r="100" spans="2:9" ht="15" customHeight="1" x14ac:dyDescent="0.25">
      <c r="B100" s="34">
        <v>6</v>
      </c>
      <c r="C100" s="36">
        <f t="shared" si="8"/>
        <v>1997</v>
      </c>
      <c r="D100" s="35"/>
      <c r="E100" s="74">
        <f t="array" ref="E100">IFERROR(INDEX($E$13:$I$37,MATCH($C100,$C$13:$C$37,0),MATCH(E$94,$E$12:$I$12,0))+INDEX($F$63:$F$87,MATCH($C100,$C$63:$C$87,0))/4,INDEX($E$13:$I$37,MATCH($C100,$C$13:$C$37,0),MATCH(E$94,$E$12:$I$12,0)))</f>
        <v>3928.4984455624999</v>
      </c>
      <c r="F100" s="74">
        <f t="array" ref="F100">IFERROR(INDEX($E$13:$I$37,MATCH($C100,$C$13:$C$37,0),MATCH(F$94,$E$12:$I$12,0))+INDEX($F$63:$F$87,MATCH($C100,$C$63:$C$87,0))/4,INDEX($E$13:$I$37,MATCH($C100,$C$13:$C$37,0),MATCH(F$94,$E$12:$I$12,0)))</f>
        <v>4529.7222188125006</v>
      </c>
      <c r="G100" s="74">
        <f t="shared" si="6"/>
        <v>2681.8841307499997</v>
      </c>
      <c r="H100" s="74">
        <f t="array" ref="H100">IFERROR(INDEX($E$13:$I$37,MATCH($C100,$C$13:$C$37,0),MATCH(H$94,$E$12:$I$12,0))+INDEX($F$63:$F$87,MATCH($C100,$C$63:$C$87,0))/4,INDEX($E$13:$I$37,MATCH($C100,$C$13:$C$37,0),MATCH(H$94,$E$12:$I$12,0)))</f>
        <v>201.03948556250009</v>
      </c>
      <c r="I100" s="74">
        <f t="shared" si="7"/>
        <v>11341.1442806875</v>
      </c>
    </row>
    <row r="101" spans="2:9" ht="15" customHeight="1" x14ac:dyDescent="0.25">
      <c r="B101" s="34">
        <v>7</v>
      </c>
      <c r="C101" s="36">
        <f t="shared" si="8"/>
        <v>1998</v>
      </c>
      <c r="D101" s="35"/>
      <c r="E101" s="74">
        <f t="array" ref="E101">IFERROR(INDEX($E$13:$I$37,MATCH($C101,$C$13:$C$37,0),MATCH(E$94,$E$12:$I$12,0))+INDEX($F$63:$F$87,MATCH($C101,$C$63:$C$87,0))/4,INDEX($E$13:$I$37,MATCH($C101,$C$13:$C$37,0),MATCH(E$94,$E$12:$I$12,0)))</f>
        <v>3666.953325125</v>
      </c>
      <c r="F101" s="74">
        <f t="array" ref="F101">IFERROR(INDEX($E$13:$I$37,MATCH($C101,$C$13:$C$37,0),MATCH(F$94,$E$12:$I$12,0))+INDEX($F$63:$F$87,MATCH($C101,$C$63:$C$87,0))/4,INDEX($E$13:$I$37,MATCH($C101,$C$13:$C$37,0),MATCH(F$94,$E$12:$I$12,0)))</f>
        <v>4290.3276178750002</v>
      </c>
      <c r="G101" s="74">
        <f t="shared" si="6"/>
        <v>2643.1475772499998</v>
      </c>
      <c r="H101" s="74">
        <f t="array" ref="H101">IFERROR(INDEX($E$13:$I$37,MATCH($C101,$C$13:$C$37,0),MATCH(H$94,$E$12:$I$12,0))+INDEX($F$63:$F$87,MATCH($C101,$C$63:$C$87,0))/4,INDEX($E$13:$I$37,MATCH($C101,$C$13:$C$37,0),MATCH(H$94,$E$12:$I$12,0)))</f>
        <v>213.40608212500013</v>
      </c>
      <c r="I101" s="74">
        <f t="shared" si="7"/>
        <v>10813.834602375</v>
      </c>
    </row>
    <row r="102" spans="2:9" ht="15" customHeight="1" x14ac:dyDescent="0.25">
      <c r="B102" s="34">
        <v>8</v>
      </c>
      <c r="C102" s="36">
        <f t="shared" si="8"/>
        <v>1999</v>
      </c>
      <c r="D102" s="35"/>
      <c r="E102" s="74">
        <f t="array" ref="E102">IFERROR(INDEX($E$13:$I$37,MATCH($C102,$C$13:$C$37,0),MATCH(E$94,$E$12:$I$12,0))+INDEX($F$63:$F$87,MATCH($C102,$C$63:$C$87,0))/4,INDEX($E$13:$I$37,MATCH($C102,$C$13:$C$37,0),MATCH(E$94,$E$12:$I$12,0)))</f>
        <v>3826.2324183749993</v>
      </c>
      <c r="F102" s="74">
        <f t="array" ref="F102">IFERROR(INDEX($E$13:$I$37,MATCH($C102,$C$13:$C$37,0),MATCH(F$94,$E$12:$I$12,0))+INDEX($F$63:$F$87,MATCH($C102,$C$63:$C$87,0))/4,INDEX($E$13:$I$37,MATCH($C102,$C$13:$C$37,0),MATCH(F$94,$E$12:$I$12,0)))</f>
        <v>4457.593320125</v>
      </c>
      <c r="G102" s="74">
        <f t="shared" si="6"/>
        <v>2676.12315575</v>
      </c>
      <c r="H102" s="74">
        <f t="array" ref="H102">IFERROR(INDEX($E$13:$I$37,MATCH($C102,$C$13:$C$37,0),MATCH(H$94,$E$12:$I$12,0))+INDEX($F$63:$F$87,MATCH($C102,$C$63:$C$87,0))/4,INDEX($E$13:$I$37,MATCH($C102,$C$13:$C$37,0),MATCH(H$94,$E$12:$I$12,0)))</f>
        <v>216.5132693750013</v>
      </c>
      <c r="I102" s="74">
        <f t="shared" si="7"/>
        <v>11176.462163625001</v>
      </c>
    </row>
    <row r="103" spans="2:9" ht="15" customHeight="1" x14ac:dyDescent="0.25">
      <c r="B103" s="34">
        <v>9</v>
      </c>
      <c r="C103" s="36">
        <f t="shared" si="8"/>
        <v>2000</v>
      </c>
      <c r="D103" s="35"/>
      <c r="E103" s="74">
        <f t="array" ref="E103">IFERROR(INDEX($E$13:$I$37,MATCH($C103,$C$13:$C$37,0),MATCH(E$94,$E$12:$I$12,0))+INDEX($F$63:$F$87,MATCH($C103,$C$63:$C$87,0))/4,INDEX($E$13:$I$37,MATCH($C103,$C$13:$C$37,0),MATCH(E$94,$E$12:$I$12,0)))</f>
        <v>4078.7978104374997</v>
      </c>
      <c r="F103" s="74">
        <f t="array" ref="F103">IFERROR(INDEX($E$13:$I$37,MATCH($C103,$C$13:$C$37,0),MATCH(F$94,$E$12:$I$12,0))+INDEX($F$63:$F$87,MATCH($C103,$C$63:$C$87,0))/4,INDEX($E$13:$I$37,MATCH($C103,$C$13:$C$37,0),MATCH(F$94,$E$12:$I$12,0)))</f>
        <v>4654.8615869374999</v>
      </c>
      <c r="G103" s="74">
        <f t="shared" si="6"/>
        <v>2693.9281097500002</v>
      </c>
      <c r="H103" s="74">
        <f t="array" ref="H103">IFERROR(INDEX($E$13:$I$37,MATCH($C103,$C$13:$C$37,0),MATCH(H$94,$E$12:$I$12,0))+INDEX($F$63:$F$87,MATCH($C103,$C$63:$C$87,0))/4,INDEX($E$13:$I$37,MATCH($C103,$C$13:$C$37,0),MATCH(H$94,$E$12:$I$12,0)))</f>
        <v>231.39517843750178</v>
      </c>
      <c r="I103" s="74">
        <f t="shared" si="7"/>
        <v>11658.982685562502</v>
      </c>
    </row>
    <row r="104" spans="2:9" ht="15" customHeight="1" x14ac:dyDescent="0.25">
      <c r="B104" s="34">
        <v>10</v>
      </c>
      <c r="C104" s="36">
        <f t="shared" si="8"/>
        <v>2001</v>
      </c>
      <c r="D104" s="35"/>
      <c r="E104" s="74">
        <f t="array" ref="E104">IFERROR(INDEX($E$13:$I$37,MATCH($C104,$C$13:$C$37,0),MATCH(E$94,$E$12:$I$12,0))+INDEX($F$63:$F$87,MATCH($C104,$C$63:$C$87,0))/4,INDEX($E$13:$I$37,MATCH($C104,$C$13:$C$37,0),MATCH(E$94,$E$12:$I$12,0)))</f>
        <v>4191.5911691874999</v>
      </c>
      <c r="F104" s="74">
        <f t="array" ref="F104">IFERROR(INDEX($E$13:$I$37,MATCH($C104,$C$13:$C$37,0),MATCH(F$94,$E$12:$I$12,0))+INDEX($F$63:$F$87,MATCH($C104,$C$63:$C$87,0))/4,INDEX($E$13:$I$37,MATCH($C104,$C$13:$C$37,0),MATCH(F$94,$E$12:$I$12,0)))</f>
        <v>4718.3547564374994</v>
      </c>
      <c r="G104" s="74">
        <f t="shared" si="6"/>
        <v>2588.1620707500001</v>
      </c>
      <c r="H104" s="74">
        <f t="array" ref="H104">IFERROR(INDEX($E$13:$I$37,MATCH($C104,$C$13:$C$37,0),MATCH(H$94,$E$12:$I$12,0))+INDEX($F$63:$F$87,MATCH($C104,$C$63:$C$87,0))/4,INDEX($E$13:$I$37,MATCH($C104,$C$13:$C$37,0),MATCH(H$94,$E$12:$I$12,0)))</f>
        <v>183.55903393749981</v>
      </c>
      <c r="I104" s="74">
        <f t="shared" si="7"/>
        <v>11681.667030312499</v>
      </c>
    </row>
    <row r="105" spans="2:9" ht="15" customHeight="1" x14ac:dyDescent="0.25">
      <c r="B105" s="34">
        <v>11</v>
      </c>
      <c r="C105" s="36">
        <f t="shared" si="8"/>
        <v>2002</v>
      </c>
      <c r="D105" s="35"/>
      <c r="E105" s="74">
        <f t="array" ref="E105">IFERROR(INDEX($E$13:$I$37,MATCH($C105,$C$13:$C$37,0),MATCH(E$94,$E$12:$I$12,0))+INDEX($F$63:$F$87,MATCH($C105,$C$63:$C$87,0))/4,INDEX($E$13:$I$37,MATCH($C105,$C$13:$C$37,0),MATCH(E$94,$E$12:$I$12,0)))</f>
        <v>4206.0306151875002</v>
      </c>
      <c r="F105" s="74">
        <f t="array" ref="F105">IFERROR(INDEX($E$13:$I$37,MATCH($C105,$C$13:$C$37,0),MATCH(F$94,$E$12:$I$12,0))+INDEX($F$63:$F$87,MATCH($C105,$C$63:$C$87,0))/4,INDEX($E$13:$I$37,MATCH($C105,$C$13:$C$37,0),MATCH(F$94,$E$12:$I$12,0)))</f>
        <v>4690.8979349375004</v>
      </c>
      <c r="G105" s="74">
        <f t="shared" si="6"/>
        <v>2596.8013515000002</v>
      </c>
      <c r="H105" s="74">
        <f t="array" ref="H105">IFERROR(INDEX($E$13:$I$37,MATCH($C105,$C$13:$C$37,0),MATCH(H$94,$E$12:$I$12,0))+INDEX($F$63:$F$87,MATCH($C105,$C$63:$C$87,0))/4,INDEX($E$13:$I$37,MATCH($C105,$C$13:$C$37,0),MATCH(H$94,$E$12:$I$12,0)))</f>
        <v>183.76345143750052</v>
      </c>
      <c r="I105" s="74">
        <f t="shared" si="7"/>
        <v>11677.493353062502</v>
      </c>
    </row>
    <row r="106" spans="2:9" ht="15" customHeight="1" x14ac:dyDescent="0.25">
      <c r="B106" s="34">
        <v>12</v>
      </c>
      <c r="C106" s="36">
        <f t="shared" si="8"/>
        <v>2003</v>
      </c>
      <c r="D106" s="35"/>
      <c r="E106" s="74">
        <f t="array" ref="E106">IFERROR(INDEX($E$13:$I$37,MATCH($C106,$C$13:$C$37,0),MATCH(E$94,$E$12:$I$12,0))+INDEX($F$63:$F$87,MATCH($C106,$C$63:$C$87,0))/4,INDEX($E$13:$I$37,MATCH($C106,$C$13:$C$37,0),MATCH(E$94,$E$12:$I$12,0)))</f>
        <v>4722.4599135624994</v>
      </c>
      <c r="F106" s="74">
        <f t="array" ref="F106">IFERROR(INDEX($E$13:$I$37,MATCH($C106,$C$13:$C$37,0),MATCH(F$94,$E$12:$I$12,0))+INDEX($F$63:$F$87,MATCH($C106,$C$63:$C$87,0))/4,INDEX($E$13:$I$37,MATCH($C106,$C$13:$C$37,0),MATCH(F$94,$E$12:$I$12,0)))</f>
        <v>5070.1450338125005</v>
      </c>
      <c r="G106" s="74">
        <f t="shared" si="6"/>
        <v>2632.6919252500002</v>
      </c>
      <c r="H106" s="74">
        <f t="array" ref="H106">IFERROR(INDEX($E$13:$I$37,MATCH($C106,$C$13:$C$37,0),MATCH(H$94,$E$12:$I$12,0))+INDEX($F$63:$F$87,MATCH($C106,$C$63:$C$87,0))/4,INDEX($E$13:$I$37,MATCH($C106,$C$13:$C$37,0),MATCH(H$94,$E$12:$I$12,0)))</f>
        <v>184.39966006250012</v>
      </c>
      <c r="I106" s="74">
        <f t="shared" si="7"/>
        <v>12609.6965326875</v>
      </c>
    </row>
    <row r="107" spans="2:9" ht="15" customHeight="1" x14ac:dyDescent="0.25">
      <c r="B107" s="34">
        <v>13</v>
      </c>
      <c r="C107" s="36">
        <f t="shared" si="8"/>
        <v>2004</v>
      </c>
      <c r="D107" s="35"/>
      <c r="E107" s="74">
        <f t="array" ref="E107">IFERROR(INDEX($E$13:$I$37,MATCH($C107,$C$13:$C$37,0),MATCH(E$94,$E$12:$I$12,0))+INDEX($F$63:$F$87,MATCH($C107,$C$63:$C$87,0))/4,INDEX($E$13:$I$37,MATCH($C107,$C$13:$C$37,0),MATCH(E$94,$E$12:$I$12,0)))</f>
        <v>4615.3390084375005</v>
      </c>
      <c r="F107" s="74">
        <f t="array" ref="F107">IFERROR(INDEX($E$13:$I$37,MATCH($C107,$C$13:$C$37,0),MATCH(F$94,$E$12:$I$12,0))+INDEX($F$63:$F$87,MATCH($C107,$C$63:$C$87,0))/4,INDEX($E$13:$I$37,MATCH($C107,$C$13:$C$37,0),MATCH(F$94,$E$12:$I$12,0)))</f>
        <v>4916.5735126874997</v>
      </c>
      <c r="G107" s="74">
        <f t="shared" si="6"/>
        <v>2565.5134105000002</v>
      </c>
      <c r="H107" s="74">
        <f t="array" ref="H107">IFERROR(INDEX($E$13:$I$37,MATCH($C107,$C$13:$C$37,0),MATCH(H$94,$E$12:$I$12,0))+INDEX($F$63:$F$87,MATCH($C107,$C$63:$C$87,0))/4,INDEX($E$13:$I$37,MATCH($C107,$C$13:$C$37,0),MATCH(H$94,$E$12:$I$12,0)))</f>
        <v>176.81738993749804</v>
      </c>
      <c r="I107" s="74">
        <f t="shared" si="7"/>
        <v>12274.243321562497</v>
      </c>
    </row>
    <row r="108" spans="2:9" ht="15" customHeight="1" x14ac:dyDescent="0.25">
      <c r="B108" s="34">
        <v>14</v>
      </c>
      <c r="C108" s="36">
        <f t="shared" si="8"/>
        <v>2005</v>
      </c>
      <c r="D108" s="35"/>
      <c r="E108" s="74">
        <f t="array" ref="E108">IFERROR(INDEX($E$13:$I$37,MATCH($C108,$C$13:$C$37,0),MATCH(E$94,$E$12:$I$12,0))+INDEX($F$63:$F$87,MATCH($C108,$C$63:$C$87,0))/4,INDEX($E$13:$I$37,MATCH($C108,$C$13:$C$37,0),MATCH(E$94,$E$12:$I$12,0)))</f>
        <v>4656.0604432500004</v>
      </c>
      <c r="F108" s="74">
        <f t="array" ref="F108">IFERROR(INDEX($E$13:$I$37,MATCH($C108,$C$13:$C$37,0),MATCH(F$94,$E$12:$I$12,0))+INDEX($F$63:$F$87,MATCH($C108,$C$63:$C$87,0))/4,INDEX($E$13:$I$37,MATCH($C108,$C$13:$C$37,0),MATCH(F$94,$E$12:$I$12,0)))</f>
        <v>4936.3764382500003</v>
      </c>
      <c r="G108" s="74">
        <f t="shared" si="6"/>
        <v>2521.445667</v>
      </c>
      <c r="H108" s="74">
        <f t="array" ref="H108">IFERROR(INDEX($E$13:$I$37,MATCH($C108,$C$13:$C$37,0),MATCH(H$94,$E$12:$I$12,0))+INDEX($F$63:$F$87,MATCH($C108,$C$63:$C$87,0))/4,INDEX($E$13:$I$37,MATCH($C108,$C$13:$C$37,0),MATCH(H$94,$E$12:$I$12,0)))</f>
        <v>200.60573324999837</v>
      </c>
      <c r="I108" s="74">
        <f t="shared" si="7"/>
        <v>12314.48828175</v>
      </c>
    </row>
    <row r="109" spans="2:9" ht="15" customHeight="1" x14ac:dyDescent="0.25">
      <c r="B109" s="34">
        <v>15</v>
      </c>
      <c r="C109" s="36">
        <f t="shared" si="8"/>
        <v>2006</v>
      </c>
      <c r="D109" s="35"/>
      <c r="E109" s="74">
        <f t="array" ref="E109">IFERROR(INDEX($E$13:$I$37,MATCH($C109,$C$13:$C$37,0),MATCH(E$94,$E$12:$I$12,0))+INDEX($F$63:$F$87,MATCH($C109,$C$63:$C$87,0))/4,INDEX($E$13:$I$37,MATCH($C109,$C$13:$C$37,0),MATCH(E$94,$E$12:$I$12,0)))</f>
        <v>4265.82956775</v>
      </c>
      <c r="F109" s="74">
        <f t="array" ref="F109">IFERROR(INDEX($E$13:$I$37,MATCH($C109,$C$13:$C$37,0),MATCH(F$94,$E$12:$I$12,0))+INDEX($F$63:$F$87,MATCH($C109,$C$63:$C$87,0))/4,INDEX($E$13:$I$37,MATCH($C109,$C$13:$C$37,0),MATCH(F$94,$E$12:$I$12,0)))</f>
        <v>4552.6217937499996</v>
      </c>
      <c r="G109" s="74">
        <f t="shared" si="6"/>
        <v>2378.8942070000003</v>
      </c>
      <c r="H109" s="74">
        <f t="array" ref="H109">IFERROR(INDEX($E$13:$I$37,MATCH($C109,$C$13:$C$37,0),MATCH(H$94,$E$12:$I$12,0))+INDEX($F$63:$F$87,MATCH($C109,$C$63:$C$87,0))/4,INDEX($E$13:$I$37,MATCH($C109,$C$13:$C$37,0),MATCH(H$94,$E$12:$I$12,0)))</f>
        <v>187.36506475000095</v>
      </c>
      <c r="I109" s="74">
        <f t="shared" si="7"/>
        <v>11384.710633250003</v>
      </c>
    </row>
    <row r="110" spans="2:9" ht="15" customHeight="1" x14ac:dyDescent="0.25">
      <c r="B110" s="34">
        <v>16</v>
      </c>
      <c r="C110" s="36">
        <f t="shared" si="8"/>
        <v>2007</v>
      </c>
      <c r="D110" s="35"/>
      <c r="E110" s="74">
        <f t="array" ref="E110">IFERROR(INDEX($E$13:$I$37,MATCH($C110,$C$13:$C$37,0),MATCH(E$94,$E$12:$I$12,0))+INDEX($F$63:$F$87,MATCH($C110,$C$63:$C$87,0))/4,INDEX($E$13:$I$37,MATCH($C110,$C$13:$C$37,0),MATCH(E$94,$E$12:$I$12,0)))</f>
        <v>4771.2461177499999</v>
      </c>
      <c r="F110" s="74">
        <f t="array" ref="F110">IFERROR(INDEX($E$13:$I$37,MATCH($C110,$C$13:$C$37,0),MATCH(F$94,$E$12:$I$12,0))+INDEX($F$63:$F$87,MATCH($C110,$C$63:$C$87,0))/4,INDEX($E$13:$I$37,MATCH($C110,$C$13:$C$37,0),MATCH(F$94,$E$12:$I$12,0)))</f>
        <v>4895.1249827499996</v>
      </c>
      <c r="G110" s="74">
        <f t="shared" si="6"/>
        <v>2402.7990100899997</v>
      </c>
      <c r="H110" s="74">
        <f t="array" ref="H110">IFERROR(INDEX($E$13:$I$37,MATCH($C110,$C$13:$C$37,0),MATCH(H$94,$E$12:$I$12,0))+INDEX($F$63:$F$87,MATCH($C110,$C$63:$C$87,0))/4,INDEX($E$13:$I$37,MATCH($C110,$C$13:$C$37,0),MATCH(H$94,$E$12:$I$12,0)))</f>
        <v>197.00702374999946</v>
      </c>
      <c r="I110" s="74">
        <f t="shared" si="7"/>
        <v>12266.17713434</v>
      </c>
    </row>
    <row r="111" spans="2:9" x14ac:dyDescent="0.25">
      <c r="B111" s="34">
        <v>17</v>
      </c>
      <c r="C111" s="36">
        <f t="shared" si="8"/>
        <v>2008</v>
      </c>
      <c r="D111" s="35"/>
      <c r="E111" s="74">
        <f t="array" ref="E111">IFERROR(INDEX($E$13:$I$37,MATCH($C111,$C$13:$C$37,0),MATCH(E$94,$E$12:$I$12,0))+INDEX($F$63:$F$87,MATCH($C111,$C$63:$C$87,0))/4,INDEX($E$13:$I$37,MATCH($C111,$C$13:$C$37,0),MATCH(E$94,$E$12:$I$12,0)))</f>
        <v>4808.2039915000005</v>
      </c>
      <c r="F111" s="74">
        <f t="array" ref="F111">IFERROR(INDEX($E$13:$I$37,MATCH($C111,$C$13:$C$37,0),MATCH(F$94,$E$12:$I$12,0))+INDEX($F$63:$F$87,MATCH($C111,$C$63:$C$87,0))/4,INDEX($E$13:$I$37,MATCH($C111,$C$13:$C$37,0),MATCH(F$94,$E$12:$I$12,0)))</f>
        <v>4808.1789175000004</v>
      </c>
      <c r="G111" s="74">
        <f t="shared" si="6"/>
        <v>2449.9953904600006</v>
      </c>
      <c r="H111" s="74">
        <f t="array" ref="H111">IFERROR(INDEX($E$13:$I$37,MATCH($C111,$C$13:$C$37,0),MATCH(H$94,$E$12:$I$12,0))+INDEX($F$63:$F$87,MATCH($C111,$C$63:$C$87,0))/4,INDEX($E$13:$I$37,MATCH($C111,$C$13:$C$37,0),MATCH(H$94,$E$12:$I$12,0)))</f>
        <v>203.49628350000046</v>
      </c>
      <c r="I111" s="74">
        <f t="shared" si="7"/>
        <v>12269.874582960001</v>
      </c>
    </row>
    <row r="112" spans="2:9" x14ac:dyDescent="0.25">
      <c r="B112" s="34">
        <v>18</v>
      </c>
      <c r="C112" s="36">
        <f t="shared" si="8"/>
        <v>2009</v>
      </c>
      <c r="D112" s="35"/>
      <c r="E112" s="74">
        <f t="array" ref="E112">IFERROR(INDEX($E$13:$I$37,MATCH($C112,$C$13:$C$37,0),MATCH(E$94,$E$12:$I$12,0))+INDEX($F$63:$F$87,MATCH($C112,$C$63:$C$87,0))/4,INDEX($E$13:$I$37,MATCH($C112,$C$13:$C$37,0),MATCH(E$94,$E$12:$I$12,0)))</f>
        <v>4706.4473608297312</v>
      </c>
      <c r="F112" s="74">
        <f t="array" ref="F112">IFERROR(INDEX($E$13:$I$37,MATCH($C112,$C$13:$C$37,0),MATCH(F$94,$E$12:$I$12,0))+INDEX($F$63:$F$87,MATCH($C112,$C$63:$C$87,0))/4,INDEX($E$13:$I$37,MATCH($C112,$C$13:$C$37,0),MATCH(F$94,$E$12:$I$12,0)))</f>
        <v>4497.4601980735461</v>
      </c>
      <c r="G112" s="74">
        <f t="shared" si="6"/>
        <v>2649.5405264699912</v>
      </c>
      <c r="H112" s="74">
        <f t="array" ref="H112">IFERROR(INDEX($E$13:$I$37,MATCH($C112,$C$13:$C$37,0),MATCH(H$94,$E$12:$I$12,0))+INDEX($F$63:$F$87,MATCH($C112,$C$63:$C$87,0))/4,INDEX($E$13:$I$37,MATCH($C112,$C$13:$C$37,0),MATCH(H$94,$E$12:$I$12,0)))</f>
        <v>197.83692758672723</v>
      </c>
      <c r="I112" s="74">
        <f t="shared" si="7"/>
        <v>12051.285012959996</v>
      </c>
    </row>
    <row r="113" spans="2:10" x14ac:dyDescent="0.25">
      <c r="B113" s="34">
        <v>19</v>
      </c>
      <c r="C113" s="36">
        <f t="shared" si="8"/>
        <v>2010</v>
      </c>
      <c r="D113" s="35"/>
      <c r="E113" s="74">
        <f t="array" ref="E113">IFERROR(INDEX($E$13:$I$37,MATCH($C113,$C$13:$C$37,0),MATCH(E$94,$E$12:$I$12,0))+INDEX($F$63:$F$87,MATCH($C113,$C$63:$C$87,0))/4,INDEX($E$13:$I$37,MATCH($C113,$C$13:$C$37,0),MATCH(E$94,$E$12:$I$12,0)))</f>
        <v>4450.4879280000005</v>
      </c>
      <c r="F113" s="74">
        <f t="array" ref="F113">IFERROR(INDEX($E$13:$I$37,MATCH($C113,$C$13:$C$37,0),MATCH(F$94,$E$12:$I$12,0))+INDEX($F$63:$F$87,MATCH($C113,$C$63:$C$87,0))/4,INDEX($E$13:$I$37,MATCH($C113,$C$13:$C$37,0),MATCH(F$94,$E$12:$I$12,0)))</f>
        <v>4419.0525159999997</v>
      </c>
      <c r="G113" s="74">
        <f t="shared" si="6"/>
        <v>3254.2280072800054</v>
      </c>
      <c r="H113" s="74">
        <f t="array" ref="H113">IFERROR(INDEX($E$13:$I$37,MATCH($C113,$C$13:$C$37,0),MATCH(H$94,$E$12:$I$12,0))+INDEX($F$63:$F$87,MATCH($C113,$C$63:$C$87,0))/4,INDEX($E$13:$I$37,MATCH($C113,$C$13:$C$37,0),MATCH(H$94,$E$12:$I$12,0)))</f>
        <v>185.91295100000167</v>
      </c>
      <c r="I113" s="74">
        <f t="shared" si="7"/>
        <v>12309.681402280008</v>
      </c>
    </row>
    <row r="114" spans="2:10" x14ac:dyDescent="0.25">
      <c r="B114" s="34">
        <v>20</v>
      </c>
      <c r="C114" s="36">
        <f t="shared" si="8"/>
        <v>2011</v>
      </c>
      <c r="D114" s="35"/>
      <c r="E114" s="74">
        <f t="array" ref="E114">IFERROR(INDEX($E$13:$I$37,MATCH($C114,$C$13:$C$37,0),MATCH(E$94,$E$12:$I$12,0))+INDEX($F$63:$F$87,MATCH($C114,$C$63:$C$87,0))/4,INDEX($E$13:$I$37,MATCH($C114,$C$13:$C$37,0),MATCH(E$94,$E$12:$I$12,0)))</f>
        <v>4676.3788885000004</v>
      </c>
      <c r="F114" s="74">
        <f t="array" ref="F114">IFERROR(INDEX($E$13:$I$37,MATCH($C114,$C$13:$C$37,0),MATCH(F$94,$E$12:$I$12,0))+INDEX($F$63:$F$87,MATCH($C114,$C$63:$C$87,0))/4,INDEX($E$13:$I$37,MATCH($C114,$C$13:$C$37,0),MATCH(F$94,$E$12:$I$12,0)))</f>
        <v>4577.685235500001</v>
      </c>
      <c r="G114" s="74">
        <f t="shared" si="6"/>
        <v>3297.4759661500002</v>
      </c>
      <c r="H114" s="74">
        <f t="array" ref="H114">IFERROR(INDEX($E$13:$I$37,MATCH($C114,$C$13:$C$37,0),MATCH(H$94,$E$12:$I$12,0))+INDEX($F$63:$F$87,MATCH($C114,$C$63:$C$87,0))/4,INDEX($E$13:$I$37,MATCH($C114,$C$13:$C$37,0),MATCH(H$94,$E$12:$I$12,0)))</f>
        <v>188.0909474999977</v>
      </c>
      <c r="I114" s="74">
        <f t="shared" si="7"/>
        <v>12739.631037649997</v>
      </c>
    </row>
    <row r="115" spans="2:10" x14ac:dyDescent="0.25">
      <c r="B115" s="34">
        <v>21</v>
      </c>
      <c r="C115" s="36">
        <f t="shared" si="8"/>
        <v>2012</v>
      </c>
      <c r="D115" s="35"/>
      <c r="E115" s="74">
        <f t="array" ref="E115">IFERROR(INDEX($E$13:$I$37,MATCH($C115,$C$13:$C$37,0),MATCH(E$94,$E$12:$I$12,0))+INDEX($F$63:$F$87,MATCH($C115,$C$63:$C$87,0))/4,INDEX($E$13:$I$37,MATCH($C115,$C$13:$C$37,0),MATCH(E$94,$E$12:$I$12,0)))</f>
        <v>4275.22145525</v>
      </c>
      <c r="F115" s="74">
        <f t="array" ref="F115">IFERROR(INDEX($E$13:$I$37,MATCH($C115,$C$13:$C$37,0),MATCH(F$94,$E$12:$I$12,0))+INDEX($F$63:$F$87,MATCH($C115,$C$63:$C$87,0))/4,INDEX($E$13:$I$37,MATCH($C115,$C$13:$C$37,0),MATCH(F$94,$E$12:$I$12,0)))</f>
        <v>4206.3066122499995</v>
      </c>
      <c r="G115" s="74">
        <f t="shared" si="6"/>
        <v>3138.3929420600002</v>
      </c>
      <c r="H115" s="74">
        <f t="array" ref="H115">IFERROR(INDEX($E$13:$I$37,MATCH($C115,$C$13:$C$37,0),MATCH(H$94,$E$12:$I$12,0))+INDEX($F$63:$F$87,MATCH($C115,$C$63:$C$87,0))/4,INDEX($E$13:$I$37,MATCH($C115,$C$13:$C$37,0),MATCH(H$94,$E$12:$I$12,0)))</f>
        <v>179.74615525000206</v>
      </c>
      <c r="I115" s="74">
        <f t="shared" si="7"/>
        <v>11799.667164810002</v>
      </c>
    </row>
    <row r="116" spans="2:10" x14ac:dyDescent="0.25">
      <c r="B116" s="34">
        <v>22</v>
      </c>
      <c r="C116" s="36">
        <f t="shared" si="8"/>
        <v>2013</v>
      </c>
      <c r="D116" s="35"/>
      <c r="E116" s="74">
        <f t="array" ref="E116">IFERROR(INDEX($E$13:$I$37,MATCH($C116,$C$13:$C$37,0),MATCH(E$94,$E$12:$I$12,0))+INDEX($F$63:$F$87,MATCH($C116,$C$63:$C$87,0))/4,INDEX($E$13:$I$37,MATCH($C116,$C$13:$C$37,0),MATCH(E$94,$E$12:$I$12,0)))</f>
        <v>4883.7219372829468</v>
      </c>
      <c r="F116" s="74">
        <f t="array" ref="F116">IFERROR(INDEX($E$13:$I$37,MATCH($C116,$C$13:$C$37,0),MATCH(F$94,$E$12:$I$12,0))+INDEX($F$63:$F$87,MATCH($C116,$C$63:$C$87,0))/4,INDEX($E$13:$I$37,MATCH($C116,$C$13:$C$37,0),MATCH(F$94,$E$12:$I$12,0)))</f>
        <v>4705.4810192829464</v>
      </c>
      <c r="G116" s="74">
        <f t="shared" si="6"/>
        <v>2820.596362392946</v>
      </c>
      <c r="H116" s="74">
        <f t="array" ref="H116">IFERROR(INDEX($E$13:$I$37,MATCH($C116,$C$13:$C$37,0),MATCH(H$94,$E$12:$I$12,0))+INDEX($F$63:$F$87,MATCH($C116,$C$63:$C$87,0))/4,INDEX($E$13:$I$37,MATCH($C116,$C$13:$C$37,0),MATCH(H$94,$E$12:$I$12,0)))</f>
        <v>196.215388282948</v>
      </c>
      <c r="I116" s="74">
        <f t="shared" si="7"/>
        <v>12606.014707241786</v>
      </c>
    </row>
    <row r="117" spans="2:10" x14ac:dyDescent="0.25">
      <c r="B117" s="34">
        <v>23</v>
      </c>
      <c r="C117" s="36">
        <f t="shared" si="8"/>
        <v>2014</v>
      </c>
      <c r="D117" s="35"/>
      <c r="E117" s="74">
        <f t="array" ref="E117">IFERROR(INDEX($E$13:$I$37,MATCH($C117,$C$13:$C$37,0),MATCH(E$94,$E$12:$I$12,0))+INDEX($F$63:$F$87,MATCH($C117,$C$63:$C$87,0))/4,INDEX($E$13:$I$37,MATCH($C117,$C$13:$C$37,0),MATCH(E$94,$E$12:$I$12,0)))</f>
        <v>5289.6854993400966</v>
      </c>
      <c r="F117" s="74">
        <f t="array" ref="F117">IFERROR(INDEX($E$13:$I$37,MATCH($C117,$C$13:$C$37,0),MATCH(F$94,$E$12:$I$12,0))+INDEX($F$63:$F$87,MATCH($C117,$C$63:$C$87,0))/4,INDEX($E$13:$I$37,MATCH($C117,$C$13:$C$37,0),MATCH(F$94,$E$12:$I$12,0)))</f>
        <v>4978.9104963400969</v>
      </c>
      <c r="G117" s="74">
        <f t="shared" si="6"/>
        <v>2795.7863419800965</v>
      </c>
      <c r="H117" s="74">
        <f t="array" ref="H117">IFERROR(INDEX($E$13:$I$37,MATCH($C117,$C$13:$C$37,0),MATCH(H$94,$E$12:$I$12,0))+INDEX($F$63:$F$87,MATCH($C117,$C$63:$C$87,0))/4,INDEX($E$13:$I$37,MATCH($C117,$C$13:$C$37,0),MATCH(H$94,$E$12:$I$12,0)))</f>
        <v>194.38742034009752</v>
      </c>
      <c r="I117" s="74">
        <f t="shared" si="7"/>
        <v>13258.769758000386</v>
      </c>
      <c r="J117" s="47"/>
    </row>
    <row r="118" spans="2:10" x14ac:dyDescent="0.25">
      <c r="B118" s="34">
        <v>24</v>
      </c>
      <c r="C118" s="36">
        <f>C117+1</f>
        <v>2015</v>
      </c>
      <c r="D118" s="35"/>
      <c r="E118" s="74">
        <f t="array" ref="E118">IFERROR(INDEX($E$13:$I$37,MATCH($C118,$C$13:$C$37,0),MATCH(E$94,$E$12:$I$12,0))+INDEX($F$63:$F$87,MATCH($C118,$C$63:$C$87,0))/4,INDEX($E$13:$I$37,MATCH($C118,$C$13:$C$37,0),MATCH(E$94,$E$12:$I$12,0)))</f>
        <v>4934.9441759999991</v>
      </c>
      <c r="F118" s="74">
        <f t="array" ref="F118">IFERROR(INDEX($E$13:$I$37,MATCH($C118,$C$13:$C$37,0),MATCH(F$94,$E$12:$I$12,0))+INDEX($F$63:$F$87,MATCH($C118,$C$63:$C$87,0))/4,INDEX($E$13:$I$37,MATCH($C118,$C$13:$C$37,0),MATCH(F$94,$E$12:$I$12,0)))</f>
        <v>4673.8068320000002</v>
      </c>
      <c r="G118" s="74">
        <f t="shared" si="6"/>
        <v>2751.0616701100003</v>
      </c>
      <c r="H118" s="74">
        <f t="array" ref="H118">IFERROR(INDEX($E$13:$I$37,MATCH($C118,$C$13:$C$37,0),MATCH(H$94,$E$12:$I$12,0))+INDEX($F$63:$F$87,MATCH($C118,$C$63:$C$87,0))/4,INDEX($E$13:$I$37,MATCH($C118,$C$13:$C$37,0),MATCH(H$94,$E$12:$I$12,0)))</f>
        <v>188.77949900000038</v>
      </c>
      <c r="I118" s="74">
        <f t="shared" si="7"/>
        <v>12548.59217711</v>
      </c>
    </row>
    <row r="119" spans="2:10" x14ac:dyDescent="0.25">
      <c r="B119" s="34">
        <v>25</v>
      </c>
      <c r="C119" s="36">
        <f t="shared" ref="C119" si="9">C118+1</f>
        <v>2016</v>
      </c>
      <c r="D119" s="35"/>
      <c r="E119" s="74">
        <f t="array" ref="E119">IFERROR(INDEX($E$13:$I$37,MATCH($C119,$C$13:$C$37,0),MATCH(E$94,$E$12:$I$12,0))+INDEX($F$63:$F$87,MATCH($C119,$C$63:$C$87,0))/4,INDEX($E$13:$I$37,MATCH($C119,$C$13:$C$37,0),MATCH(E$94,$E$12:$I$12,0)))</f>
        <v>4621.1203169999999</v>
      </c>
      <c r="F119" s="74">
        <f t="array" ref="F119">IFERROR(INDEX($E$13:$I$37,MATCH($C119,$C$13:$C$37,0),MATCH(F$94,$E$12:$I$12,0))+INDEX($F$63:$F$87,MATCH($C119,$C$63:$C$87,0))/4,INDEX($E$13:$I$37,MATCH($C119,$C$13:$C$37,0),MATCH(F$94,$E$12:$I$12,0)))</f>
        <v>4360.286239</v>
      </c>
      <c r="G119" s="74">
        <f t="shared" si="6"/>
        <v>2610.1415239300004</v>
      </c>
      <c r="H119" s="74">
        <f t="array" ref="H119">IFERROR(INDEX($E$13:$I$37,MATCH($C119,$C$13:$C$37,0),MATCH(H$94,$E$12:$I$12,0))+INDEX($F$63:$F$87,MATCH($C119,$C$63:$C$87,0))/4,INDEX($E$13:$I$37,MATCH($C119,$C$13:$C$37,0),MATCH(H$94,$E$12:$I$12,0)))</f>
        <v>169.62837500000023</v>
      </c>
      <c r="I119" s="74">
        <f t="shared" si="7"/>
        <v>11761.176454930001</v>
      </c>
    </row>
    <row r="120" spans="2:10" ht="37.5" customHeight="1" x14ac:dyDescent="0.25">
      <c r="B120" s="87" t="s">
        <v>30</v>
      </c>
      <c r="C120" s="87"/>
      <c r="D120" s="87"/>
      <c r="E120" s="87"/>
      <c r="F120" s="87"/>
      <c r="G120" s="87"/>
      <c r="H120" s="87"/>
      <c r="I120" s="87"/>
    </row>
    <row r="121" spans="2:10" ht="30.75" customHeight="1" x14ac:dyDescent="0.25">
      <c r="B121" s="88" t="s">
        <v>41</v>
      </c>
      <c r="C121" s="88"/>
      <c r="D121" s="88"/>
      <c r="E121" s="88"/>
      <c r="F121" s="88"/>
      <c r="G121" s="88"/>
      <c r="H121" s="88"/>
      <c r="I121" s="88"/>
    </row>
    <row r="122" spans="2:10" ht="21.75" customHeight="1" x14ac:dyDescent="0.25">
      <c r="B122" t="s">
        <v>40</v>
      </c>
    </row>
  </sheetData>
  <mergeCells count="4">
    <mergeCell ref="E11:I11"/>
    <mergeCell ref="E93:I93"/>
    <mergeCell ref="B120:I120"/>
    <mergeCell ref="B121:I121"/>
  </mergeCells>
  <pageMargins left="0.7" right="0.7" top="0.75" bottom="0.75" header="0.3" footer="0.3"/>
  <pageSetup scale="84" orientation="portrait" r:id="rId1"/>
  <rowBreaks count="2" manualBreakCount="2">
    <brk id="56" max="16383" man="1"/>
    <brk id="88" max="16383" man="1"/>
  </rowBreaks>
  <ignoredErrors>
    <ignoredError sqref="G95:G11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2:N37"/>
  <sheetViews>
    <sheetView showGridLines="0" zoomScale="75" zoomScaleNormal="75" workbookViewId="0">
      <selection activeCell="G4" sqref="G4"/>
    </sheetView>
  </sheetViews>
  <sheetFormatPr defaultRowHeight="15" x14ac:dyDescent="0.25"/>
  <cols>
    <col min="1" max="1" width="4.5703125" customWidth="1"/>
    <col min="3" max="3" width="25.28515625" customWidth="1"/>
    <col min="4" max="4" width="14" customWidth="1"/>
    <col min="5" max="5" width="14.140625" customWidth="1"/>
    <col min="6" max="6" width="12.85546875" customWidth="1"/>
    <col min="7" max="8" width="18.7109375" customWidth="1"/>
    <col min="9" max="10" width="10.42578125" customWidth="1"/>
    <col min="11" max="11" width="11.85546875" customWidth="1"/>
    <col min="12" max="12" width="15.42578125" customWidth="1"/>
    <col min="13" max="13" width="15.85546875" customWidth="1"/>
    <col min="14" max="14" width="17" customWidth="1"/>
  </cols>
  <sheetData>
    <row r="2" spans="2:14" ht="21" x14ac:dyDescent="0.35">
      <c r="B2" s="60" t="str">
        <f ca="1">MID(CELL("filename",A6),FIND("]",CELL("filename",A6))+1,256)</f>
        <v>Calendar Year Conversions</v>
      </c>
      <c r="C2" s="60"/>
      <c r="D2" s="60"/>
      <c r="E2" s="60"/>
      <c r="F2" s="60"/>
      <c r="G2" s="60"/>
      <c r="H2" s="60"/>
      <c r="I2" s="60"/>
      <c r="J2" s="60"/>
    </row>
    <row r="4" spans="2:14" x14ac:dyDescent="0.25">
      <c r="B4" s="61" t="s">
        <v>23</v>
      </c>
      <c r="C4" s="69"/>
      <c r="D4" s="50"/>
      <c r="E4" s="62"/>
    </row>
    <row r="5" spans="2:14" x14ac:dyDescent="0.25">
      <c r="B5" s="63" t="s">
        <v>71</v>
      </c>
      <c r="C5" s="51"/>
      <c r="D5" s="51"/>
      <c r="E5" s="64"/>
    </row>
    <row r="7" spans="2:14" ht="15.75" x14ac:dyDescent="0.25">
      <c r="B7" s="26" t="s">
        <v>72</v>
      </c>
      <c r="C7" s="26"/>
      <c r="D7" s="27"/>
      <c r="E7" s="27"/>
      <c r="F7" s="27"/>
      <c r="G7" s="27"/>
      <c r="H7" s="27"/>
      <c r="I7" s="27"/>
      <c r="J7" s="27"/>
    </row>
    <row r="8" spans="2:14" x14ac:dyDescent="0.25">
      <c r="B8" s="28"/>
      <c r="C8" s="28"/>
      <c r="D8" s="29"/>
      <c r="E8" s="1"/>
      <c r="F8" s="1"/>
      <c r="G8" s="1"/>
      <c r="H8" s="1"/>
    </row>
    <row r="9" spans="2:14" x14ac:dyDescent="0.25">
      <c r="B9" s="83" t="s">
        <v>25</v>
      </c>
      <c r="C9" s="30"/>
      <c r="D9" s="31"/>
      <c r="E9" s="31" t="s">
        <v>83</v>
      </c>
      <c r="F9" s="31"/>
      <c r="G9" s="31"/>
      <c r="H9" s="31"/>
      <c r="I9" s="31"/>
      <c r="J9" s="82"/>
    </row>
    <row r="11" spans="2:14" ht="17.25" customHeight="1" x14ac:dyDescent="0.25">
      <c r="B11" s="65"/>
      <c r="C11" s="65"/>
      <c r="D11" s="89" t="s">
        <v>76</v>
      </c>
      <c r="E11" s="89"/>
      <c r="F11" s="89"/>
      <c r="G11" s="89"/>
      <c r="H11" s="89"/>
      <c r="I11" s="89" t="s">
        <v>7</v>
      </c>
      <c r="J11" s="89"/>
      <c r="K11" s="86" t="s">
        <v>78</v>
      </c>
      <c r="L11" s="86"/>
      <c r="M11" s="86"/>
      <c r="N11" s="86"/>
    </row>
    <row r="12" spans="2:14" x14ac:dyDescent="0.25">
      <c r="B12" s="67" t="s">
        <v>10</v>
      </c>
      <c r="C12" s="67" t="s">
        <v>9</v>
      </c>
      <c r="D12" s="66" t="s">
        <v>2</v>
      </c>
      <c r="E12" s="66" t="s">
        <v>3</v>
      </c>
      <c r="F12" s="66" t="s">
        <v>4</v>
      </c>
      <c r="G12" s="66" t="s">
        <v>26</v>
      </c>
      <c r="H12" s="66" t="s">
        <v>77</v>
      </c>
      <c r="I12" s="66" t="s">
        <v>19</v>
      </c>
      <c r="J12" s="66" t="s">
        <v>20</v>
      </c>
      <c r="K12" s="72" t="s">
        <v>2</v>
      </c>
      <c r="L12" s="72" t="s">
        <v>3</v>
      </c>
      <c r="M12" s="72" t="s">
        <v>4</v>
      </c>
      <c r="N12" s="72" t="s">
        <v>79</v>
      </c>
    </row>
    <row r="13" spans="2:14" x14ac:dyDescent="0.25">
      <c r="B13" s="68">
        <v>1992</v>
      </c>
      <c r="C13" s="68" t="s">
        <v>44</v>
      </c>
      <c r="D13" s="70">
        <f>(IF($B13&gt;2004,'Output Volumes'!D5,(('Output Volumes'!D5*(9/12))+('Output Volumes'!D6*(3/12)))))</f>
        <v>3456.1786272500003</v>
      </c>
      <c r="E13" s="70">
        <f>(IF($B13&gt;2004,'Output Volumes'!E5,(('Output Volumes'!E5*(9/12))+('Output Volumes'!E6*(3/12)))))</f>
        <v>4025.0566502499996</v>
      </c>
      <c r="F13" s="70">
        <f>(IF($B13&gt;2004,'Output Volumes'!F5,(('Output Volumes'!F5*(9/12))+('Output Volumes'!F6*(3/12)))))</f>
        <v>2596.349815</v>
      </c>
      <c r="G13" s="70">
        <f>(IF($B13&gt;2004,'Output Volumes'!G5,(('Output Volumes'!G5*(9/12))+('Output Volumes'!G6*(3/12)))))</f>
        <v>202.51490749999994</v>
      </c>
      <c r="H13" s="70" t="str">
        <f>IFERROR(INDEX('Unbundled Volumes'!$B$3:$B$12,MATCH('Calendar Year Conversions'!B13,'Unbundled Volumes'!$A$3:$A$12,0))/1000,"-")</f>
        <v>-</v>
      </c>
      <c r="I13" s="71" t="str">
        <f>(IF('Output Volumes'!J5&gt;0,IF('Calendar Year Conversions'!$B13&gt;2004,'Output Volumes'!J5,(('Output Volumes'!J5*(9/12))+('Output Volumes'!J6*(3/12)))),"-"))</f>
        <v>-</v>
      </c>
      <c r="J13" s="71" t="str">
        <f>(IF('Output Volumes'!K5&gt;0,IF('Calendar Year Conversions'!$B13&gt;2004,'Output Volumes'!K5,(('Output Volumes'!K5*(9/12))+('Output Volumes'!K6*(3/12)))),"-"))</f>
        <v>-</v>
      </c>
      <c r="K13" s="76">
        <f>IF($B13&gt;2004,'Enbridge Revenues '!E13,(('Enbridge Revenues '!E13*(9/12))+('Enbridge Revenues '!E14*(3/12))))</f>
        <v>736.1</v>
      </c>
      <c r="L13" s="76">
        <f>IF(B13&gt;2004,'Enbridge Revenues '!G13,(('Enbridge Revenues '!G13*(9/12))+('Enbridge Revenues '!G14*(3/12))))</f>
        <v>613.375</v>
      </c>
      <c r="M13" s="76">
        <f>IF(B13&gt;2004,'Enbridge Revenues '!I13,(('Enbridge Revenues '!I13*(9/12))+('Enbridge Revenues '!I14*(3/12))))</f>
        <v>272.32499999999999</v>
      </c>
      <c r="N13" s="76">
        <f>IF(B13&gt;2004,'Enbridge Revenues '!K13,(('Enbridge Revenues '!K13*(9/12))+('Enbridge Revenues '!K14*(3/12))))</f>
        <v>24.799999999999997</v>
      </c>
    </row>
    <row r="14" spans="2:14" x14ac:dyDescent="0.25">
      <c r="B14" s="68">
        <v>1993</v>
      </c>
      <c r="C14" s="68" t="s">
        <v>44</v>
      </c>
      <c r="D14" s="70">
        <f>(IF($B14&gt;2004,'Output Volumes'!D6,(('Output Volumes'!D6*(9/12))+('Output Volumes'!D7*(3/12)))))</f>
        <v>3639.2445525000003</v>
      </c>
      <c r="E14" s="70">
        <f>(IF($B14&gt;2004,'Output Volumes'!E6,(('Output Volumes'!E6*(9/12))+('Output Volumes'!E7*(3/12)))))</f>
        <v>4319.5803135000006</v>
      </c>
      <c r="F14" s="70">
        <f>(IF($B14&gt;2004,'Output Volumes'!F6,(('Output Volumes'!F6*(9/12))+('Output Volumes'!F7*(3/12)))))</f>
        <v>2576.5915562499999</v>
      </c>
      <c r="G14" s="70">
        <f>(IF($B14&gt;2004,'Output Volumes'!G6,(('Output Volumes'!G6*(9/12))+('Output Volumes'!G7*(3/12)))))</f>
        <v>132.08357774999922</v>
      </c>
      <c r="H14" s="70" t="str">
        <f>IFERROR(INDEX('Unbundled Volumes'!$B$3:$B$12,MATCH('Calendar Year Conversions'!B14,'Unbundled Volumes'!$A$3:$A$12,0))/1000,"-")</f>
        <v>-</v>
      </c>
      <c r="I14" s="71" t="str">
        <f>(IF('Output Volumes'!J6&gt;0,IF('Calendar Year Conversions'!$B14&gt;2004,'Output Volumes'!J6,(('Output Volumes'!J6*(9/12))+('Output Volumes'!J7*(3/12)))),"-"))</f>
        <v>-</v>
      </c>
      <c r="J14" s="71" t="str">
        <f>(IF('Output Volumes'!K6&gt;0,IF('Calendar Year Conversions'!$B14&gt;2004,'Output Volumes'!K6,(('Output Volumes'!K6*(9/12))+('Output Volumes'!K7*(3/12)))),"-"))</f>
        <v>-</v>
      </c>
      <c r="K14" s="76">
        <f>IF(B14&gt;2004,'Enbridge Revenues '!E14,(('Enbridge Revenues '!E14*(9/12))+('Enbridge Revenues '!E15*(3/12))))</f>
        <v>787.02500000000009</v>
      </c>
      <c r="L14" s="76">
        <f>IF(B14&gt;2004,'Enbridge Revenues '!G14,(('Enbridge Revenues '!G14*(9/12))+('Enbridge Revenues '!G15*(3/12))))</f>
        <v>620.32499999999993</v>
      </c>
      <c r="M14" s="76">
        <f>IF(B14&gt;2004,'Enbridge Revenues '!I14,(('Enbridge Revenues '!I14*(9/12))+('Enbridge Revenues '!I15*(3/12))))</f>
        <v>248.72500000000002</v>
      </c>
      <c r="N14" s="76">
        <f>IF(B14&gt;2004,'Enbridge Revenues '!K14,(('Enbridge Revenues '!K14*(9/12))+('Enbridge Revenues '!K15*(3/12))))</f>
        <v>16.175000000000001</v>
      </c>
    </row>
    <row r="15" spans="2:14" x14ac:dyDescent="0.25">
      <c r="B15" s="68">
        <v>1994</v>
      </c>
      <c r="C15" s="68" t="s">
        <v>44</v>
      </c>
      <c r="D15" s="70">
        <f>(IF($B15&gt;2004,'Output Volumes'!D7,(('Output Volumes'!D7*(9/12))+('Output Volumes'!D8*(3/12)))))</f>
        <v>3788.8634757500004</v>
      </c>
      <c r="E15" s="70">
        <f>(IF($B15&gt;2004,'Output Volumes'!E7,(('Output Volumes'!E7*(9/12))+('Output Volumes'!E8*(3/12)))))</f>
        <v>4466.5674260000005</v>
      </c>
      <c r="F15" s="70">
        <f>(IF($B15&gt;2004,'Output Volumes'!F7,(('Output Volumes'!F7*(9/12))+('Output Volumes'!F8*(3/12)))))</f>
        <v>2542.6545620000002</v>
      </c>
      <c r="G15" s="70">
        <f>(IF($B15&gt;2004,'Output Volumes'!G7,(('Output Volumes'!G7*(9/12))+('Output Volumes'!G8*(3/12)))))</f>
        <v>137.86453625000013</v>
      </c>
      <c r="H15" s="70" t="str">
        <f>IFERROR(INDEX('Unbundled Volumes'!$B$3:$B$12,MATCH('Calendar Year Conversions'!B15,'Unbundled Volumes'!$A$3:$A$12,0))/1000,"-")</f>
        <v>-</v>
      </c>
      <c r="I15" s="71" t="str">
        <f>(IF('Output Volumes'!J7&gt;0,IF('Calendar Year Conversions'!$B15&gt;2004,'Output Volumes'!J7,(('Output Volumes'!J7*(9/12))+('Output Volumes'!J8*(3/12)))),"-"))</f>
        <v>-</v>
      </c>
      <c r="J15" s="71" t="str">
        <f>(IF('Output Volumes'!K7&gt;0,IF('Calendar Year Conversions'!$B15&gt;2004,'Output Volumes'!K7,(('Output Volumes'!K7*(9/12))+('Output Volumes'!K8*(3/12)))),"-"))</f>
        <v>-</v>
      </c>
      <c r="K15" s="76">
        <f>IF(B15&gt;2004,'Enbridge Revenues '!E15,(('Enbridge Revenues '!E15*(9/12))+('Enbridge Revenues '!E16*(3/12))))</f>
        <v>850.44999999999993</v>
      </c>
      <c r="L15" s="76">
        <f>IF(B15&gt;2004,'Enbridge Revenues '!G15,(('Enbridge Revenues '!G15*(9/12))+('Enbridge Revenues '!G16*(3/12))))</f>
        <v>665.75</v>
      </c>
      <c r="M15" s="76">
        <f>IF(B15&gt;2004,'Enbridge Revenues '!I15,(('Enbridge Revenues '!I15*(9/12))+('Enbridge Revenues '!I16*(3/12))))</f>
        <v>240.22499999999999</v>
      </c>
      <c r="N15" s="76">
        <f>IF(B15&gt;2004,'Enbridge Revenues '!K15,(('Enbridge Revenues '!K15*(9/12))+('Enbridge Revenues '!K16*(3/12))))</f>
        <v>16.75</v>
      </c>
    </row>
    <row r="16" spans="2:14" x14ac:dyDescent="0.25">
      <c r="B16" s="68">
        <v>1995</v>
      </c>
      <c r="C16" s="68" t="s">
        <v>44</v>
      </c>
      <c r="D16" s="70">
        <f>(IF($B16&gt;2004,'Output Volumes'!D8,(('Output Volumes'!D8*(9/12))+('Output Volumes'!D9*(3/12)))))</f>
        <v>3647.5476365</v>
      </c>
      <c r="E16" s="70">
        <f>(IF($B16&gt;2004,'Output Volumes'!E8,(('Output Volumes'!E8*(9/12))+('Output Volumes'!E9*(3/12)))))</f>
        <v>4331.066129249999</v>
      </c>
      <c r="F16" s="70">
        <f>(IF($B16&gt;2004,'Output Volumes'!F8,(('Output Volumes'!F8*(9/12))+('Output Volumes'!F9*(3/12)))))</f>
        <v>2536.1589045000001</v>
      </c>
      <c r="G16" s="70">
        <f>(IF($B16&gt;2004,'Output Volumes'!G8,(('Output Volumes'!G8*(9/12))+('Output Volumes'!G9*(3/12)))))</f>
        <v>154.57732975000226</v>
      </c>
      <c r="H16" s="70" t="str">
        <f>IFERROR(INDEX('Unbundled Volumes'!$B$3:$B$12,MATCH('Calendar Year Conversions'!B16,'Unbundled Volumes'!$A$3:$A$12,0))/1000,"-")</f>
        <v>-</v>
      </c>
      <c r="I16" s="71" t="str">
        <f>(IF('Output Volumes'!J8&gt;0,IF('Calendar Year Conversions'!$B16&gt;2004,'Output Volumes'!J8,(('Output Volumes'!J8*(9/12))+('Output Volumes'!J9*(3/12)))),"-"))</f>
        <v>-</v>
      </c>
      <c r="J16" s="71">
        <f>(IF('Output Volumes'!K8&gt;0,IF('Calendar Year Conversions'!$B16&gt;2004,'Output Volumes'!K8,(('Output Volumes'!K8*(9/12))+('Output Volumes'!K9*(3/12)))),"-"))</f>
        <v>7.6076402500000002</v>
      </c>
      <c r="K16" s="76">
        <f>IF(B16&gt;2004,'Enbridge Revenues '!E16,(('Enbridge Revenues '!E16*(9/12))+('Enbridge Revenues '!E17*(3/12))))</f>
        <v>817.84999999999991</v>
      </c>
      <c r="L16" s="76">
        <f>IF(B16&gt;2004,'Enbridge Revenues '!G16,(('Enbridge Revenues '!G16*(9/12))+('Enbridge Revenues '!G17*(3/12))))</f>
        <v>625.05000000000007</v>
      </c>
      <c r="M16" s="76">
        <f>IF(B16&gt;2004,'Enbridge Revenues '!I16,(('Enbridge Revenues '!I16*(9/12))+('Enbridge Revenues '!I17*(3/12))))</f>
        <v>210.92500000000001</v>
      </c>
      <c r="N16" s="76">
        <f>IF(B16&gt;2004,'Enbridge Revenues '!K16,(('Enbridge Revenues '!K16*(9/12))+('Enbridge Revenues '!K17*(3/12))))</f>
        <v>18.100000000000001</v>
      </c>
    </row>
    <row r="17" spans="2:14" x14ac:dyDescent="0.25">
      <c r="B17" s="68">
        <v>1996</v>
      </c>
      <c r="C17" s="68" t="s">
        <v>44</v>
      </c>
      <c r="D17" s="70">
        <f>(IF($B17&gt;2004,'Output Volumes'!D9,(('Output Volumes'!D9*(9/12))+('Output Volumes'!D10*(3/12)))))</f>
        <v>4079.6481502499996</v>
      </c>
      <c r="E17" s="70">
        <f>(IF($B17&gt;2004,'Output Volumes'!E9,(('Output Volumes'!E9*(9/12))+('Output Volumes'!E10*(3/12)))))</f>
        <v>4639.9003362499998</v>
      </c>
      <c r="F17" s="70">
        <f>(IF($B17&gt;2004,'Output Volumes'!F9,(('Output Volumes'!F9*(9/12))+('Output Volumes'!F10*(3/12)))))</f>
        <v>2609.3222072500002</v>
      </c>
      <c r="G17" s="70">
        <f>(IF($B17&gt;2004,'Output Volumes'!G9,(('Output Volumes'!G9*(9/12))+('Output Volumes'!G10*(3/12)))))</f>
        <v>182.55430625000145</v>
      </c>
      <c r="H17" s="70" t="str">
        <f>IFERROR(INDEX('Unbundled Volumes'!$B$3:$B$12,MATCH('Calendar Year Conversions'!B17,'Unbundled Volumes'!$A$3:$A$12,0))/1000,"-")</f>
        <v>-</v>
      </c>
      <c r="I17" s="71" t="str">
        <f>(IF('Output Volumes'!J9&gt;0,IF('Calendar Year Conversions'!$B17&gt;2004,'Output Volumes'!J9,(('Output Volumes'!J9*(9/12))+('Output Volumes'!J10*(3/12)))),"-"))</f>
        <v>-</v>
      </c>
      <c r="J17" s="71">
        <f>(IF('Output Volumes'!K9&gt;0,IF('Calendar Year Conversions'!$B17&gt;2004,'Output Volumes'!K9,(('Output Volumes'!K9*(9/12))+('Output Volumes'!K10*(3/12)))),"-"))</f>
        <v>18.763696750000001</v>
      </c>
      <c r="K17" s="76">
        <f>IF(B17&gt;2004,'Enbridge Revenues '!E17,(('Enbridge Revenues '!E17*(9/12))+('Enbridge Revenues '!E18*(3/12))))</f>
        <v>878.07500000000005</v>
      </c>
      <c r="L17" s="76">
        <f>IF(B17&gt;2004,'Enbridge Revenues '!G17,(('Enbridge Revenues '!G17*(9/12))+('Enbridge Revenues '!G18*(3/12))))</f>
        <v>631.92500000000007</v>
      </c>
      <c r="M17" s="76">
        <f>IF(B17&gt;2004,'Enbridge Revenues '!I17,(('Enbridge Revenues '!I17*(9/12))+('Enbridge Revenues '!I18*(3/12))))</f>
        <v>180.17500000000001</v>
      </c>
      <c r="N17" s="76">
        <f>IF(B17&gt;2004,'Enbridge Revenues '!K17,(('Enbridge Revenues '!K17*(9/12))+('Enbridge Revenues '!K18*(3/12))))</f>
        <v>19.175000000000001</v>
      </c>
    </row>
    <row r="18" spans="2:14" x14ac:dyDescent="0.25">
      <c r="B18" s="68">
        <v>1997</v>
      </c>
      <c r="C18" s="68" t="s">
        <v>44</v>
      </c>
      <c r="D18" s="70">
        <f>(IF($B18&gt;2004,'Output Volumes'!D10,(('Output Volumes'!D10*(9/12))+('Output Volumes'!D11*(3/12)))))</f>
        <v>3922.750352</v>
      </c>
      <c r="E18" s="70">
        <f>(IF($B18&gt;2004,'Output Volumes'!E10,(('Output Volumes'!E10*(9/12))+('Output Volumes'!E11*(3/12)))))</f>
        <v>4523.9741252500007</v>
      </c>
      <c r="F18" s="70">
        <f>(IF($B18&gt;2004,'Output Volumes'!F10,(('Output Volumes'!F10*(9/12))+('Output Volumes'!F11*(3/12)))))</f>
        <v>2681.8841307499997</v>
      </c>
      <c r="G18" s="70">
        <f>(IF($B18&gt;2004,'Output Volumes'!G10,(('Output Volumes'!G10*(9/12))+('Output Volumes'!G11*(3/12)))))</f>
        <v>195.29139200000009</v>
      </c>
      <c r="H18" s="70" t="str">
        <f>IFERROR(INDEX('Unbundled Volumes'!$B$3:$B$12,MATCH('Calendar Year Conversions'!B18,'Unbundled Volumes'!$A$3:$A$12,0))/1000,"-")</f>
        <v>-</v>
      </c>
      <c r="I18" s="71" t="str">
        <f>(IF('Output Volumes'!J10&gt;0,IF('Calendar Year Conversions'!$B18&gt;2004,'Output Volumes'!J10,(('Output Volumes'!J10*(9/12))+('Output Volumes'!J11*(3/12)))),"-"))</f>
        <v>-</v>
      </c>
      <c r="J18" s="71">
        <f>(IF('Output Volumes'!K10&gt;0,IF('Calendar Year Conversions'!$B18&gt;2004,'Output Volumes'!K10,(('Output Volumes'!K10*(9/12))+('Output Volumes'!K11*(3/12)))),"-"))</f>
        <v>22.992374249999997</v>
      </c>
      <c r="K18" s="76">
        <f>IF(B18&gt;2004,'Enbridge Revenues '!E18,(('Enbridge Revenues '!E18*(9/12))+('Enbridge Revenues '!E19*(3/12))))</f>
        <v>857.52500000000009</v>
      </c>
      <c r="L18" s="76">
        <f>IF(B18&gt;2004,'Enbridge Revenues '!G18,(('Enbridge Revenues '!G18*(9/12))+('Enbridge Revenues '!G19*(3/12))))</f>
        <v>590.25</v>
      </c>
      <c r="M18" s="76">
        <f>IF(B18&gt;2004,'Enbridge Revenues '!I18,(('Enbridge Revenues '!I18*(9/12))+('Enbridge Revenues '!I19*(3/12))))</f>
        <v>155.625</v>
      </c>
      <c r="N18" s="76">
        <f>IF(B18&gt;2004,'Enbridge Revenues '!K18,(('Enbridge Revenues '!K18*(9/12))+('Enbridge Revenues '!K19*(3/12))))</f>
        <v>17.774999999999999</v>
      </c>
    </row>
    <row r="19" spans="2:14" x14ac:dyDescent="0.25">
      <c r="B19" s="68">
        <v>1998</v>
      </c>
      <c r="C19" s="68" t="s">
        <v>44</v>
      </c>
      <c r="D19" s="70">
        <f>(IF($B19&gt;2004,'Output Volumes'!D11,(('Output Volumes'!D11*(9/12))+('Output Volumes'!D12*(3/12)))))</f>
        <v>3656.9167910000001</v>
      </c>
      <c r="E19" s="70">
        <f>(IF($B19&gt;2004,'Output Volumes'!E11,(('Output Volumes'!E11*(9/12))+('Output Volumes'!E12*(3/12)))))</f>
        <v>4280.2910837500003</v>
      </c>
      <c r="F19" s="70">
        <f>(IF($B19&gt;2004,'Output Volumes'!F11,(('Output Volumes'!F11*(9/12))+('Output Volumes'!F12*(3/12)))))</f>
        <v>2643.1475772499998</v>
      </c>
      <c r="G19" s="70">
        <f>(IF($B19&gt;2004,'Output Volumes'!G11,(('Output Volumes'!G11*(9/12))+('Output Volumes'!G12*(3/12)))))</f>
        <v>203.36954800000012</v>
      </c>
      <c r="H19" s="70" t="str">
        <f>IFERROR(INDEX('Unbundled Volumes'!$B$3:$B$12,MATCH('Calendar Year Conversions'!B19,'Unbundled Volumes'!$A$3:$A$12,0))/1000,"-")</f>
        <v>-</v>
      </c>
      <c r="I19" s="71" t="str">
        <f>(IF('Output Volumes'!J11&gt;0,IF('Calendar Year Conversions'!$B19&gt;2004,'Output Volumes'!J11,(('Output Volumes'!J11*(9/12))+('Output Volumes'!J12*(3/12)))),"-"))</f>
        <v>-</v>
      </c>
      <c r="J19" s="71">
        <f>(IF('Output Volumes'!K11&gt;0,IF('Calendar Year Conversions'!$B19&gt;2004,'Output Volumes'!K11,(('Output Volumes'!K11*(9/12))+('Output Volumes'!K12*(3/12)))),"-"))</f>
        <v>40.146136499999997</v>
      </c>
      <c r="K19" s="76">
        <f>IF(B19&gt;2004,'Enbridge Revenues '!E19,(('Enbridge Revenues '!E19*(9/12))+('Enbridge Revenues '!E20*(3/12))))</f>
        <v>783.95</v>
      </c>
      <c r="L19" s="76">
        <f>IF(B19&gt;2004,'Enbridge Revenues '!G19,(('Enbridge Revenues '!G19*(9/12))+('Enbridge Revenues '!G20*(3/12))))</f>
        <v>455.70000000000005</v>
      </c>
      <c r="M19" s="76">
        <f>IF(B19&gt;2004,'Enbridge Revenues '!I19,(('Enbridge Revenues '!I19*(9/12))+('Enbridge Revenues '!I20*(3/12))))</f>
        <v>110.15</v>
      </c>
      <c r="N19" s="76">
        <f>IF(B19&gt;2004,'Enbridge Revenues '!K19,(('Enbridge Revenues '!K19*(9/12))+('Enbridge Revenues '!K20*(3/12))))</f>
        <v>13.75</v>
      </c>
    </row>
    <row r="20" spans="2:14" x14ac:dyDescent="0.25">
      <c r="B20" s="68">
        <v>1999</v>
      </c>
      <c r="C20" s="68" t="s">
        <v>44</v>
      </c>
      <c r="D20" s="70">
        <f>(IF($B20&gt;2004,'Output Volumes'!D12,(('Output Volumes'!D12*(9/12))+('Output Volumes'!D13*(3/12)))))</f>
        <v>3812.7950304999995</v>
      </c>
      <c r="E20" s="70">
        <f>(IF($B20&gt;2004,'Output Volumes'!E12,(('Output Volumes'!E12*(9/12))+('Output Volumes'!E13*(3/12)))))</f>
        <v>4444.1559322499998</v>
      </c>
      <c r="F20" s="70">
        <f>(IF($B20&gt;2004,'Output Volumes'!F12,(('Output Volumes'!F12*(9/12))+('Output Volumes'!F13*(3/12)))))</f>
        <v>2676.12315575</v>
      </c>
      <c r="G20" s="70">
        <f>(IF($B20&gt;2004,'Output Volumes'!G12,(('Output Volumes'!G12*(9/12))+('Output Volumes'!G13*(3/12)))))</f>
        <v>203.07588150000129</v>
      </c>
      <c r="H20" s="70" t="str">
        <f>IFERROR(INDEX('Unbundled Volumes'!$B$3:$B$12,MATCH('Calendar Year Conversions'!B20,'Unbundled Volumes'!$A$3:$A$12,0))/1000,"-")</f>
        <v>-</v>
      </c>
      <c r="I20" s="71" t="str">
        <f>(IF('Output Volumes'!J12&gt;0,IF('Calendar Year Conversions'!$B20&gt;2004,'Output Volumes'!J12,(('Output Volumes'!J12*(9/12))+('Output Volumes'!J13*(3/12)))),"-"))</f>
        <v>-</v>
      </c>
      <c r="J20" s="71">
        <f>(IF('Output Volumes'!K12&gt;0,IF('Calendar Year Conversions'!$B20&gt;2004,'Output Volumes'!K12,(('Output Volumes'!K12*(9/12))+('Output Volumes'!K13*(3/12)))),"-"))</f>
        <v>53.749551499999995</v>
      </c>
      <c r="K20" s="76">
        <f>IF(B20&gt;2004,'Enbridge Revenues '!E20,(('Enbridge Revenues '!E20*(9/12))+('Enbridge Revenues '!E21*(3/12))))</f>
        <v>807.12499999999989</v>
      </c>
      <c r="L20" s="76">
        <f>IF(B20&gt;2004,'Enbridge Revenues '!G20,(('Enbridge Revenues '!G20*(9/12))+('Enbridge Revenues '!G21*(3/12))))</f>
        <v>422.82499999999993</v>
      </c>
      <c r="M20" s="76">
        <f>IF(B20&gt;2004,'Enbridge Revenues '!I20,(('Enbridge Revenues '!I20*(9/12))+('Enbridge Revenues '!I21*(3/12))))</f>
        <v>89.575000000000017</v>
      </c>
      <c r="N20" s="76">
        <f>IF(B20&gt;2004,'Enbridge Revenues '!K20,(('Enbridge Revenues '!K20*(9/12))+('Enbridge Revenues '!K21*(3/12))))</f>
        <v>20.75</v>
      </c>
    </row>
    <row r="21" spans="2:14" x14ac:dyDescent="0.25">
      <c r="B21" s="68">
        <v>2000</v>
      </c>
      <c r="C21" s="68" t="s">
        <v>44</v>
      </c>
      <c r="D21" s="70">
        <f>(IF($B21&gt;2004,'Output Volumes'!D13,(('Output Volumes'!D13*(9/12))+('Output Volumes'!D14*(3/12)))))</f>
        <v>4062.7869152499998</v>
      </c>
      <c r="E21" s="70">
        <f>(IF($B21&gt;2004,'Output Volumes'!E13,(('Output Volumes'!E13*(9/12))+('Output Volumes'!E14*(3/12)))))</f>
        <v>4638.8506917499999</v>
      </c>
      <c r="F21" s="70">
        <f>(IF($B21&gt;2004,'Output Volumes'!F13,(('Output Volumes'!F13*(9/12))+('Output Volumes'!F14*(3/12)))))</f>
        <v>2693.9281097500002</v>
      </c>
      <c r="G21" s="70">
        <f>(IF($B21&gt;2004,'Output Volumes'!G13,(('Output Volumes'!G13*(9/12))+('Output Volumes'!G14*(3/12)))))</f>
        <v>215.38428325000177</v>
      </c>
      <c r="H21" s="70" t="str">
        <f>IFERROR(INDEX('Unbundled Volumes'!$B$3:$B$12,MATCH('Calendar Year Conversions'!B21,'Unbundled Volumes'!$A$3:$A$12,0))/1000,"-")</f>
        <v>-</v>
      </c>
      <c r="I21" s="71" t="str">
        <f>(IF('Output Volumes'!J13&gt;0,IF('Calendar Year Conversions'!$B21&gt;2004,'Output Volumes'!J13,(('Output Volumes'!J13*(9/12))+('Output Volumes'!J14*(3/12)))),"-"))</f>
        <v>-</v>
      </c>
      <c r="J21" s="71">
        <f>(IF('Output Volumes'!K13&gt;0,IF('Calendar Year Conversions'!$B21&gt;2004,'Output Volumes'!K13,(('Output Volumes'!K13*(9/12))+('Output Volumes'!K14*(3/12)))),"-"))</f>
        <v>64.043580750000004</v>
      </c>
      <c r="K21" s="76">
        <f>IF(B21&gt;2004,'Enbridge Revenues '!E21,(('Enbridge Revenues '!E21*(9/12))+('Enbridge Revenues '!E22*(3/12))))</f>
        <v>922.125</v>
      </c>
      <c r="L21" s="76">
        <f>IF(B21&gt;2004,'Enbridge Revenues '!G21,(('Enbridge Revenues '!G21*(9/12))+('Enbridge Revenues '!G22*(3/12))))</f>
        <v>480.17500000000007</v>
      </c>
      <c r="M21" s="76">
        <f>IF(B21&gt;2004,'Enbridge Revenues '!I21,(('Enbridge Revenues '!I21*(9/12))+('Enbridge Revenues '!I22*(3/12))))</f>
        <v>91.199999999999989</v>
      </c>
      <c r="N21" s="76">
        <f>IF(B21&gt;2004,'Enbridge Revenues '!K21,(('Enbridge Revenues '!K21*(9/12))+('Enbridge Revenues '!K22*(3/12))))</f>
        <v>28.574999999999999</v>
      </c>
    </row>
    <row r="22" spans="2:14" x14ac:dyDescent="0.25">
      <c r="B22" s="68">
        <v>2001</v>
      </c>
      <c r="C22" s="68" t="s">
        <v>44</v>
      </c>
      <c r="D22" s="70">
        <f>(IF($B22&gt;2004,'Output Volumes'!D14,(('Output Volumes'!D14*(9/12))+('Output Volumes'!D15*(3/12)))))</f>
        <v>4171.7438257499998</v>
      </c>
      <c r="E22" s="70">
        <f>(IF($B22&gt;2004,'Output Volumes'!E14,(('Output Volumes'!E14*(9/12))+('Output Volumes'!E15*(3/12)))))</f>
        <v>4698.5074129999994</v>
      </c>
      <c r="F22" s="70">
        <f>(IF($B22&gt;2004,'Output Volumes'!F14,(('Output Volumes'!F14*(9/12))+('Output Volumes'!F15*(3/12)))))</f>
        <v>2588.1620707500001</v>
      </c>
      <c r="G22" s="70">
        <f>(IF($B22&gt;2004,'Output Volumes'!G14,(('Output Volumes'!G14*(9/12))+('Output Volumes'!G15*(3/12)))))</f>
        <v>163.7116904999998</v>
      </c>
      <c r="H22" s="70" t="str">
        <f>IFERROR(INDEX('Unbundled Volumes'!$B$3:$B$12,MATCH('Calendar Year Conversions'!B22,'Unbundled Volumes'!$A$3:$A$12,0))/1000,"-")</f>
        <v>-</v>
      </c>
      <c r="I22" s="71" t="str">
        <f>(IF('Output Volumes'!J14&gt;0,IF('Calendar Year Conversions'!$B22&gt;2004,'Output Volumes'!J14,(('Output Volumes'!J14*(9/12))+('Output Volumes'!J15*(3/12)))),"-"))</f>
        <v>-</v>
      </c>
      <c r="J22" s="71">
        <f>(IF('Output Volumes'!K14&gt;0,IF('Calendar Year Conversions'!$B22&gt;2004,'Output Volumes'!K14,(('Output Volumes'!K14*(9/12))+('Output Volumes'!K15*(3/12)))),"-"))</f>
        <v>79.389373750000004</v>
      </c>
      <c r="K22" s="76">
        <f>IF(B22&gt;2004,'Enbridge Revenues '!E22,(('Enbridge Revenues '!E22*(9/12))+('Enbridge Revenues '!E23*(3/12))))</f>
        <v>1177.2875000000001</v>
      </c>
      <c r="L22" s="76">
        <f>IF(B22&gt;2004,'Enbridge Revenues '!G22,(('Enbridge Revenues '!G22*(9/12))+('Enbridge Revenues '!G23*(3/12))))</f>
        <v>630.28749999999991</v>
      </c>
      <c r="M22" s="76">
        <f>IF(B22&gt;2004,'Enbridge Revenues '!I22,(('Enbridge Revenues '!I22*(9/12))+('Enbridge Revenues '!I23*(3/12))))</f>
        <v>108.8</v>
      </c>
      <c r="N22" s="76">
        <f>IF(B22&gt;2004,'Enbridge Revenues '!K22,(('Enbridge Revenues '!K22*(9/12))+('Enbridge Revenues '!K23*(3/12))))</f>
        <v>35.974999999999994</v>
      </c>
    </row>
    <row r="23" spans="2:14" x14ac:dyDescent="0.25">
      <c r="B23" s="68">
        <v>2002</v>
      </c>
      <c r="C23" s="68" t="s">
        <v>44</v>
      </c>
      <c r="D23" s="70">
        <f>(IF($B23&gt;2004,'Output Volumes'!D15,(('Output Volumes'!D15*(9/12))+('Output Volumes'!D16*(3/12)))))</f>
        <v>4186.4162864999998</v>
      </c>
      <c r="E23" s="70">
        <f>(IF($B23&gt;2004,'Output Volumes'!E15,(('Output Volumes'!E15*(9/12))+('Output Volumes'!E16*(3/12)))))</f>
        <v>4671.28360625</v>
      </c>
      <c r="F23" s="70">
        <f>(IF($B23&gt;2004,'Output Volumes'!F15,(('Output Volumes'!F15*(9/12))+('Output Volumes'!F16*(3/12)))))</f>
        <v>2596.8013515000002</v>
      </c>
      <c r="G23" s="70">
        <f>(IF($B23&gt;2004,'Output Volumes'!G15,(('Output Volumes'!G15*(9/12))+('Output Volumes'!G16*(3/12)))))</f>
        <v>164.14912275000052</v>
      </c>
      <c r="H23" s="70" t="str">
        <f>IFERROR(INDEX('Unbundled Volumes'!$B$3:$B$12,MATCH('Calendar Year Conversions'!B23,'Unbundled Volumes'!$A$3:$A$12,0))/1000,"-")</f>
        <v>-</v>
      </c>
      <c r="I23" s="71" t="str">
        <f>(IF('Output Volumes'!J15&gt;0,IF('Calendar Year Conversions'!$B23&gt;2004,'Output Volumes'!J15,(('Output Volumes'!J15*(9/12))+('Output Volumes'!J16*(3/12)))),"-"))</f>
        <v>-</v>
      </c>
      <c r="J23" s="71">
        <f>(IF('Output Volumes'!K15&gt;0,IF('Calendar Year Conversions'!$B23&gt;2004,'Output Volumes'!K15,(('Output Volumes'!K15*(9/12))+('Output Volumes'!K16*(3/12)))),"-"))</f>
        <v>78.457314749999995</v>
      </c>
      <c r="K23" s="76">
        <f>IF(B23&gt;2004,'Enbridge Revenues '!E23,(('Enbridge Revenues '!E23*(9/12))+('Enbridge Revenues '!E24*(3/12))))</f>
        <v>1117.6375000000003</v>
      </c>
      <c r="L23" s="76">
        <f>IF(B23&gt;2004,'Enbridge Revenues '!G23,(('Enbridge Revenues '!G23*(9/12))+('Enbridge Revenues '!G24*(3/12))))</f>
        <v>557.83750000000009</v>
      </c>
      <c r="M23" s="76">
        <f>IF(B23&gt;2004,'Enbridge Revenues '!I23,(('Enbridge Revenues '!I23*(9/12))+('Enbridge Revenues '!I24*(3/12))))</f>
        <v>94</v>
      </c>
      <c r="N23" s="76">
        <f>IF(B23&gt;2004,'Enbridge Revenues '!K23,(('Enbridge Revenues '!K23*(9/12))+('Enbridge Revenues '!K24*(3/12))))</f>
        <v>34.674999999999997</v>
      </c>
    </row>
    <row r="24" spans="2:14" x14ac:dyDescent="0.25">
      <c r="B24" s="68">
        <v>2003</v>
      </c>
      <c r="C24" s="68" t="s">
        <v>44</v>
      </c>
      <c r="D24" s="70">
        <f>(IF($B24&gt;2004,'Output Volumes'!D16,(('Output Volumes'!D16*(9/12))+('Output Volumes'!D17*(3/12)))))</f>
        <v>4704.0017124999995</v>
      </c>
      <c r="E24" s="70">
        <f>(IF($B24&gt;2004,'Output Volumes'!E16,(('Output Volumes'!E16*(9/12))+('Output Volumes'!E17*(3/12)))))</f>
        <v>5051.6868327500006</v>
      </c>
      <c r="F24" s="70">
        <f>(IF($B24&gt;2004,'Output Volumes'!F16,(('Output Volumes'!F16*(9/12))+('Output Volumes'!F17*(3/12)))))</f>
        <v>2632.6919252500002</v>
      </c>
      <c r="G24" s="70">
        <f>(IF($B24&gt;2004,'Output Volumes'!G16,(('Output Volumes'!G16*(9/12))+('Output Volumes'!G17*(3/12)))))</f>
        <v>165.94145900000012</v>
      </c>
      <c r="H24" s="70" t="str">
        <f>IFERROR(INDEX('Unbundled Volumes'!$B$3:$B$12,MATCH('Calendar Year Conversions'!B24,'Unbundled Volumes'!$A$3:$A$12,0))/1000,"-")</f>
        <v>-</v>
      </c>
      <c r="I24" s="71" t="str">
        <f>(IF('Output Volumes'!J16&gt;0,IF('Calendar Year Conversions'!$B24&gt;2004,'Output Volumes'!J16,(('Output Volumes'!J16*(9/12))+('Output Volumes'!J17*(3/12)))),"-"))</f>
        <v>-</v>
      </c>
      <c r="J24" s="71">
        <f>(IF('Output Volumes'!K16&gt;0,IF('Calendar Year Conversions'!$B24&gt;2004,'Output Volumes'!K16,(('Output Volumes'!K16*(9/12))+('Output Volumes'!K17*(3/12)))),"-"))</f>
        <v>73.832804249999995</v>
      </c>
      <c r="K24" s="76">
        <f>IF(B24&gt;2004,'Enbridge Revenues '!E24,(('Enbridge Revenues '!E24*(9/12))+('Enbridge Revenues '!E25*(3/12))))</f>
        <v>1098.5</v>
      </c>
      <c r="L24" s="76">
        <f>IF(B24&gt;2004,'Enbridge Revenues '!G24,(('Enbridge Revenues '!G24*(9/12))+('Enbridge Revenues '!G25*(3/12))))</f>
        <v>508.8</v>
      </c>
      <c r="M24" s="76">
        <f>IF(B24&gt;2004,'Enbridge Revenues '!I24,(('Enbridge Revenues '!I24*(9/12))+('Enbridge Revenues '!I25*(3/12))))</f>
        <v>85.175000000000011</v>
      </c>
      <c r="N24" s="76">
        <f>IF(B24&gt;2004,'Enbridge Revenues '!K24,(('Enbridge Revenues '!K24*(9/12))+('Enbridge Revenues '!K25*(3/12))))</f>
        <v>35.050000000000004</v>
      </c>
    </row>
    <row r="25" spans="2:14" x14ac:dyDescent="0.25">
      <c r="B25" s="68">
        <v>2004</v>
      </c>
      <c r="C25" s="68" t="s">
        <v>44</v>
      </c>
      <c r="D25" s="70">
        <f>(IF($B25&gt;2004,'Output Volumes'!D17,(('Output Volumes'!D17*(9/12))+('Output Volumes'!D18*(3/12)))))</f>
        <v>4603.5834182500002</v>
      </c>
      <c r="E25" s="70">
        <f>(IF($B25&gt;2004,'Output Volumes'!E17,(('Output Volumes'!E17*(9/12))+('Output Volumes'!E18*(3/12)))))</f>
        <v>4904.8179224999994</v>
      </c>
      <c r="F25" s="70">
        <f>(IF($B25&gt;2004,'Output Volumes'!F17,(('Output Volumes'!F17*(9/12))+('Output Volumes'!F18*(3/12)))))</f>
        <v>2565.5134105000002</v>
      </c>
      <c r="G25" s="70">
        <f>(IF($B25&gt;2004,'Output Volumes'!G17,(('Output Volumes'!G17*(9/12))+('Output Volumes'!G18*(3/12)))))</f>
        <v>165.06179974999804</v>
      </c>
      <c r="H25" s="70" t="str">
        <f>IFERROR(INDEX('Unbundled Volumes'!$B$3:$B$12,MATCH('Calendar Year Conversions'!B25,'Unbundled Volumes'!$A$3:$A$12,0))/1000,"-")</f>
        <v>-</v>
      </c>
      <c r="I25" s="71" t="str">
        <f>(IF('Output Volumes'!J17&gt;0,IF('Calendar Year Conversions'!$B25&gt;2004,'Output Volumes'!J17,(('Output Volumes'!J17*(9/12))+('Output Volumes'!J18*(3/12)))),"-"))</f>
        <v>-</v>
      </c>
      <c r="J25" s="71">
        <f>(IF('Output Volumes'!K17&gt;0,IF('Calendar Year Conversions'!$B25&gt;2004,'Output Volumes'!K17,(('Output Volumes'!K17*(9/12))+('Output Volumes'!K18*(3/12)))),"-"))</f>
        <v>47.022360749999997</v>
      </c>
      <c r="K25" s="76">
        <f>IF(B25&gt;2004,'Enbridge Revenues '!E25,(('Enbridge Revenues '!E25*(9/12))+('Enbridge Revenues '!E26*(3/12))))</f>
        <v>1243.2249999999999</v>
      </c>
      <c r="L25" s="76">
        <f>IF(B25&gt;2004,'Enbridge Revenues '!G25,(('Enbridge Revenues '!G25*(9/12))+('Enbridge Revenues '!G26*(3/12))))</f>
        <v>566.55000000000007</v>
      </c>
      <c r="M25" s="76">
        <f>IF(B25&gt;2004,'Enbridge Revenues '!I25,(('Enbridge Revenues '!I25*(9/12))+('Enbridge Revenues '!I26*(3/12))))</f>
        <v>97.924999999999997</v>
      </c>
      <c r="N25" s="76">
        <f>IF(B25&gt;2004,'Enbridge Revenues '!K25,(('Enbridge Revenues '!K25*(9/12))+('Enbridge Revenues '!K26*(3/12))))</f>
        <v>41.300000000000004</v>
      </c>
    </row>
    <row r="26" spans="2:14" x14ac:dyDescent="0.25">
      <c r="B26" s="68">
        <v>2005</v>
      </c>
      <c r="C26" s="68" t="s">
        <v>44</v>
      </c>
      <c r="D26" s="70">
        <f>(IF($B26&gt;2004,'Output Volumes'!D19,(('Output Volumes'!D19*(9/12))+('Output Volumes'!D20*(3/12)))))</f>
        <v>4633.2059410000002</v>
      </c>
      <c r="E26" s="70">
        <f>(IF($B26&gt;2004,'Output Volumes'!E19,(('Output Volumes'!E19*(9/12))+('Output Volumes'!E20*(3/12)))))</f>
        <v>4913.5219360000001</v>
      </c>
      <c r="F26" s="70">
        <f>(IF($B26&gt;2004,'Output Volumes'!F19,(('Output Volumes'!F19*(9/12))+('Output Volumes'!F20*(3/12)))))</f>
        <v>2521.445667</v>
      </c>
      <c r="G26" s="70">
        <f>(IF($B26&gt;2004,'Output Volumes'!G19,(('Output Volumes'!G19*(9/12))+('Output Volumes'!G20*(3/12)))))</f>
        <v>177.75123099999837</v>
      </c>
      <c r="H26" s="70" t="str">
        <f>IFERROR(INDEX('Unbundled Volumes'!$B$3:$B$12,MATCH('Calendar Year Conversions'!B26,'Unbundled Volumes'!$A$3:$A$12,0))/1000,"-")</f>
        <v>-</v>
      </c>
      <c r="I26" s="71">
        <f>(IF('Output Volumes'!J19&gt;0,IF('Calendar Year Conversions'!$B26&gt;2004,'Output Volumes'!J19,(('Output Volumes'!J19*(9/12))+('Output Volumes'!J20*(3/12)))),"-"))</f>
        <v>44.695709260211558</v>
      </c>
      <c r="J26" s="71">
        <f>(IF('Output Volumes'!K19&gt;0,IF('Calendar Year Conversions'!$B26&gt;2004,'Output Volumes'!K19,(('Output Volumes'!K19*(9/12))+('Output Volumes'!K20*(3/12)))),"-"))</f>
        <v>91.418008999999998</v>
      </c>
      <c r="K26" s="76">
        <f>IF(B26&gt;2004,'Enbridge Revenues '!E26,(('Enbridge Revenues '!E26*(9/12))+('Enbridge Revenues '!E27*(3/12))))</f>
        <v>1447</v>
      </c>
      <c r="L26" s="76">
        <f>IF(B26&gt;2004,'Enbridge Revenues '!G26,(('Enbridge Revenues '!G26*(9/12))+('Enbridge Revenues '!G27*(3/12))))</f>
        <v>692.1</v>
      </c>
      <c r="M26" s="76">
        <f>IF(B26&gt;2004,'Enbridge Revenues '!I26,(('Enbridge Revenues '!I26*(9/12))+('Enbridge Revenues '!I27*(3/12))))</f>
        <v>115.7</v>
      </c>
      <c r="N26" s="76">
        <f>IF(B26&gt;2004,'Enbridge Revenues '!K26,(('Enbridge Revenues '!K26*(9/12))+('Enbridge Revenues '!K27*(3/12))))</f>
        <v>47.9</v>
      </c>
    </row>
    <row r="27" spans="2:14" x14ac:dyDescent="0.25">
      <c r="B27" s="68">
        <v>2006</v>
      </c>
      <c r="C27" s="68" t="s">
        <v>44</v>
      </c>
      <c r="D27" s="70">
        <f>(IF($B27&gt;2004,'Output Volumes'!D20,(('Output Volumes'!D20*(9/12))+('Output Volumes'!D21*(3/12)))))</f>
        <v>4243.4494880000002</v>
      </c>
      <c r="E27" s="70">
        <f>(IF($B27&gt;2004,'Output Volumes'!E20,(('Output Volumes'!E20*(9/12))+('Output Volumes'!E21*(3/12)))))</f>
        <v>4530.2417139999998</v>
      </c>
      <c r="F27" s="70">
        <f>(IF($B27&gt;2004,'Output Volumes'!F20,(('Output Volumes'!F20*(9/12))+('Output Volumes'!F21*(3/12)))))</f>
        <v>2378.8942070000003</v>
      </c>
      <c r="G27" s="70">
        <f>(IF($B27&gt;2004,'Output Volumes'!G20,(('Output Volumes'!G20*(9/12))+('Output Volumes'!G21*(3/12)))))</f>
        <v>164.98498500000096</v>
      </c>
      <c r="H27" s="70" t="str">
        <f>IFERROR(INDEX('Unbundled Volumes'!$B$3:$B$12,MATCH('Calendar Year Conversions'!B27,'Unbundled Volumes'!$A$3:$A$12,0))/1000,"-")</f>
        <v>-</v>
      </c>
      <c r="I27" s="71">
        <f>(IF('Output Volumes'!J20&gt;0,IF('Calendar Year Conversions'!$B27&gt;2004,'Output Volumes'!J20,(('Output Volumes'!J20*(9/12))+('Output Volumes'!J21*(3/12)))),"-"))</f>
        <v>38.243285442919849</v>
      </c>
      <c r="J27" s="71">
        <f>(IF('Output Volumes'!K20&gt;0,IF('Calendar Year Conversions'!$B27&gt;2004,'Output Volumes'!K20,(('Output Volumes'!K20*(9/12))+('Output Volumes'!K21*(3/12)))),"-"))</f>
        <v>89.520319000000001</v>
      </c>
      <c r="K27" s="76">
        <f>IF(B27&gt;2004,'Enbridge Revenues '!E27,(('Enbridge Revenues '!E27*(9/12))+('Enbridge Revenues '!E28*(3/12))))</f>
        <v>1450.85</v>
      </c>
      <c r="L27" s="76">
        <f>IF(B27&gt;2004,'Enbridge Revenues '!G27,(('Enbridge Revenues '!G27*(9/12))+('Enbridge Revenues '!G28*(3/12))))</f>
        <v>703.2</v>
      </c>
      <c r="M27" s="76">
        <f>IF(B27&gt;2004,'Enbridge Revenues '!I27,(('Enbridge Revenues '!I27*(9/12))+('Enbridge Revenues '!I28*(3/12))))</f>
        <v>119.30000000000001</v>
      </c>
      <c r="N27" s="76">
        <f>IF(B27&gt;2004,'Enbridge Revenues '!K27,(('Enbridge Revenues '!K27*(9/12))+('Enbridge Revenues '!K28*(3/12))))</f>
        <v>48.2</v>
      </c>
    </row>
    <row r="28" spans="2:14" x14ac:dyDescent="0.25">
      <c r="B28" s="68">
        <v>2007</v>
      </c>
      <c r="C28" s="68" t="s">
        <v>44</v>
      </c>
      <c r="D28" s="70">
        <f>(IF($B28&gt;2004,'Output Volumes'!D21,(('Output Volumes'!D21*(9/12))+('Output Volumes'!D22*(3/12)))))</f>
        <v>4748.265958</v>
      </c>
      <c r="E28" s="70">
        <f>(IF($B28&gt;2004,'Output Volumes'!E21,(('Output Volumes'!E21*(9/12))+('Output Volumes'!E22*(3/12)))))</f>
        <v>4872.1448229999996</v>
      </c>
      <c r="F28" s="70">
        <f>(IF($B28&gt;2004,'Output Volumes'!F21,(('Output Volumes'!F21*(9/12))+('Output Volumes'!F22*(3/12)))))</f>
        <v>2374.167344</v>
      </c>
      <c r="G28" s="70">
        <f>(IF($B28&gt;2004,'Output Volumes'!G21,(('Output Volumes'!G21*(9/12))+('Output Volumes'!G22*(3/12)))))</f>
        <v>174.02686399999948</v>
      </c>
      <c r="H28" s="70">
        <f>IFERROR(INDEX('Unbundled Volumes'!$B$3:$B$12,MATCH('Calendar Year Conversions'!B28,'Unbundled Volumes'!$A$3:$A$12,0))/1000,"-")</f>
        <v>5.6515063399999681</v>
      </c>
      <c r="I28" s="71">
        <f>(IF('Output Volumes'!J21&gt;0,IF('Calendar Year Conversions'!$B28&gt;2004,'Output Volumes'!J21,(('Output Volumes'!J21*(9/12))+('Output Volumes'!J22*(3/12)))),"-"))</f>
        <v>33.951767946904674</v>
      </c>
      <c r="J28" s="71">
        <f>(IF('Output Volumes'!K21&gt;0,IF('Calendar Year Conversions'!$B28&gt;2004,'Output Volumes'!K21,(('Output Volumes'!K21*(9/12))+('Output Volumes'!K22*(3/12)))),"-"))</f>
        <v>91.920638999999994</v>
      </c>
      <c r="K28" s="76">
        <f>IF(B28&gt;2004,'Enbridge Revenues '!E28,(('Enbridge Revenues '!E28*(9/12))+('Enbridge Revenues '!E29*(3/12))))</f>
        <v>1454.7</v>
      </c>
      <c r="L28" s="76">
        <f>IF(B28&gt;2004,'Enbridge Revenues '!G28,(('Enbridge Revenues '!G28*(9/12))+('Enbridge Revenues '!G29*(3/12))))</f>
        <v>714.3</v>
      </c>
      <c r="M28" s="76">
        <f>IF(B28&gt;2004,'Enbridge Revenues '!I28,(('Enbridge Revenues '!I28*(9/12))+('Enbridge Revenues '!I29*(3/12))))</f>
        <v>122.9</v>
      </c>
      <c r="N28" s="76">
        <f>IF(B28&gt;2004,'Enbridge Revenues '!K28,(('Enbridge Revenues '!K28*(9/12))+('Enbridge Revenues '!K29*(3/12))))</f>
        <v>48.5</v>
      </c>
    </row>
    <row r="29" spans="2:14" x14ac:dyDescent="0.25">
      <c r="B29" s="68">
        <v>2008</v>
      </c>
      <c r="C29" s="68" t="s">
        <v>44</v>
      </c>
      <c r="D29" s="70">
        <f>(IF($B29&gt;2004,'Output Volumes'!D22,(('Output Volumes'!D22*(9/12))+('Output Volumes'!D23*(3/12)))))</f>
        <v>4788.1326900000004</v>
      </c>
      <c r="E29" s="70">
        <f>(IF($B29&gt;2004,'Output Volumes'!E22,(('Output Volumes'!E22*(9/12))+('Output Volumes'!E23*(3/12)))))</f>
        <v>4788.1076160000002</v>
      </c>
      <c r="F29" s="70">
        <f>(IF($B29&gt;2004,'Output Volumes'!F22,(('Output Volumes'!F22*(9/12))+('Output Volumes'!F23*(3/12)))))</f>
        <v>2267.0958460000002</v>
      </c>
      <c r="G29" s="70">
        <f>(IF($B29&gt;2004,'Output Volumes'!G22,(('Output Volumes'!G22*(9/12))+('Output Volumes'!G23*(3/12)))))</f>
        <v>183.42498200000045</v>
      </c>
      <c r="H29" s="70">
        <f>IFERROR(INDEX('Unbundled Volumes'!$B$3:$B$12,MATCH('Calendar Year Conversions'!B29,'Unbundled Volumes'!$A$3:$A$12,0))/1000,"-")</f>
        <v>162.82824296000027</v>
      </c>
      <c r="I29" s="71">
        <f>(IF('Output Volumes'!J22&gt;0,IF('Calendar Year Conversions'!$B29&gt;2004,'Output Volumes'!J22,(('Output Volumes'!J22*(9/12))+('Output Volumes'!J23*(3/12)))),"-"))</f>
        <v>32.674277158644173</v>
      </c>
      <c r="J29" s="71">
        <f>(IF('Output Volumes'!K22&gt;0,IF('Calendar Year Conversions'!$B29&gt;2004,'Output Volumes'!K22,(('Output Volumes'!K22*(9/12))+('Output Volumes'!K23*(3/12)))),"-"))</f>
        <v>80.285206000000002</v>
      </c>
      <c r="K29" s="76">
        <f>IF(B29&gt;2004,'Enbridge Revenues '!E29,(('Enbridge Revenues '!E29*(9/12))+('Enbridge Revenues '!E30*(3/12))))</f>
        <v>1529.7</v>
      </c>
      <c r="L29" s="76">
        <f>IF(B29&gt;2004,'Enbridge Revenues '!G29,(('Enbridge Revenues '!G29*(9/12))+('Enbridge Revenues '!G30*(3/12))))</f>
        <v>759.4</v>
      </c>
      <c r="M29" s="76">
        <f>IF(B29&gt;2004,'Enbridge Revenues '!I29,(('Enbridge Revenues '!I29*(9/12))+('Enbridge Revenues '!I30*(3/12))))</f>
        <v>126.9</v>
      </c>
      <c r="N29" s="76">
        <f>IF(B29&gt;2004,'Enbridge Revenues '!K29,(('Enbridge Revenues '!K29*(9/12))+('Enbridge Revenues '!K30*(3/12))))</f>
        <v>47.2</v>
      </c>
    </row>
    <row r="30" spans="2:14" x14ac:dyDescent="0.25">
      <c r="B30" s="68">
        <v>2009</v>
      </c>
      <c r="C30" s="68" t="s">
        <v>44</v>
      </c>
      <c r="D30" s="70">
        <f>(IF($B30&gt;2004,'Output Volumes'!D23,(('Output Volumes'!D23*(9/12))+('Output Volumes'!D24*(3/12)))))</f>
        <v>4687.8669713297313</v>
      </c>
      <c r="E30" s="70">
        <f>(IF($B30&gt;2004,'Output Volumes'!E23,(('Output Volumes'!E23*(9/12))+('Output Volumes'!E24*(3/12)))))</f>
        <v>4478.8798085735461</v>
      </c>
      <c r="F30" s="70">
        <f>(IF($B30&gt;2004,'Output Volumes'!F23,(('Output Volumes'!F23*(9/12))+('Output Volumes'!F24*(3/12)))))</f>
        <v>1916.1663740099923</v>
      </c>
      <c r="G30" s="70">
        <f>(IF($B30&gt;2004,'Output Volumes'!G23,(('Output Volumes'!G23*(9/12))+('Output Volumes'!G24*(3/12)))))</f>
        <v>179.25653808672723</v>
      </c>
      <c r="H30" s="70">
        <f>IFERROR(INDEX('Unbundled Volumes'!$B$3:$B$12,MATCH('Calendar Year Conversions'!B30,'Unbundled Volumes'!$A$3:$A$12,0))/1000,"-")</f>
        <v>714.79376295999884</v>
      </c>
      <c r="I30" s="71">
        <f>(IF('Output Volumes'!J23&gt;0,IF('Calendar Year Conversions'!$B30&gt;2004,'Output Volumes'!J23,(('Output Volumes'!J23*(9/12))+('Output Volumes'!J24*(3/12)))),"-"))</f>
        <v>23.878996000000001</v>
      </c>
      <c r="J30" s="71">
        <f>(IF('Output Volumes'!K23&gt;0,IF('Calendar Year Conversions'!$B30&gt;2004,'Output Volumes'!K23,(('Output Volumes'!K23*(9/12))+('Output Volumes'!K24*(3/12)))),"-"))</f>
        <v>74.321557999999996</v>
      </c>
      <c r="K30" s="76">
        <f>IF(B30&gt;2004,'Enbridge Revenues '!E30,(('Enbridge Revenues '!E30*(9/12))+('Enbridge Revenues '!E31*(3/12))))</f>
        <v>1443.5</v>
      </c>
      <c r="L30" s="76">
        <f>IF(B30&gt;2004,'Enbridge Revenues '!G30,(('Enbridge Revenues '!G30*(9/12))+('Enbridge Revenues '!G31*(3/12))))</f>
        <v>717.1</v>
      </c>
      <c r="M30" s="76">
        <f>IF(B30&gt;2004,'Enbridge Revenues '!I30,(('Enbridge Revenues '!I30*(9/12))+('Enbridge Revenues '!I31*(3/12))))</f>
        <v>102</v>
      </c>
      <c r="N30" s="76">
        <f>IF(B30&gt;2004,'Enbridge Revenues '!K30,(('Enbridge Revenues '!K30*(9/12))+('Enbridge Revenues '!K31*(3/12))))</f>
        <v>44.1</v>
      </c>
    </row>
    <row r="31" spans="2:14" x14ac:dyDescent="0.25">
      <c r="B31" s="68">
        <v>2010</v>
      </c>
      <c r="C31" s="68" t="s">
        <v>44</v>
      </c>
      <c r="D31" s="70">
        <f>(IF($B31&gt;2004,'Output Volumes'!D24,(('Output Volumes'!D24*(9/12))+('Output Volumes'!D25*(3/12)))))</f>
        <v>4434.0743640000001</v>
      </c>
      <c r="E31" s="70">
        <f>(IF($B31&gt;2004,'Output Volumes'!E24,(('Output Volumes'!E24*(9/12))+('Output Volumes'!E25*(3/12)))))</f>
        <v>4402.6389519999993</v>
      </c>
      <c r="F31" s="70">
        <f>(IF($B31&gt;2004,'Output Volumes'!F24,(('Output Volumes'!F24*(9/12))+('Output Volumes'!F25*(3/12)))))</f>
        <v>1970.7405249999999</v>
      </c>
      <c r="G31" s="70">
        <f>(IF($B31&gt;2004,'Output Volumes'!G24,(('Output Volumes'!G24*(9/12))+('Output Volumes'!G25*(3/12)))))</f>
        <v>169.49938700000166</v>
      </c>
      <c r="H31" s="70">
        <f>IFERROR(INDEX('Unbundled Volumes'!$B$3:$B$12,MATCH('Calendar Year Conversions'!B31,'Unbundled Volumes'!$A$3:$A$12,0))/1000,"-")</f>
        <v>1267.0739182800055</v>
      </c>
      <c r="I31" s="71">
        <f>(IF('Output Volumes'!J24&gt;0,IF('Calendar Year Conversions'!$B31&gt;2004,'Output Volumes'!J24,(('Output Volumes'!J24*(9/12))+('Output Volumes'!J25*(3/12)))),"-"))</f>
        <v>21.772035939111667</v>
      </c>
      <c r="J31" s="71">
        <f>(IF('Output Volumes'!K24&gt;0,IF('Calendar Year Conversions'!$B31&gt;2004,'Output Volumes'!K24,(('Output Volumes'!K24*(9/12))+('Output Volumes'!K25*(3/12)))),"-"))</f>
        <v>65.654256000000004</v>
      </c>
      <c r="K31" s="76">
        <f>IF(B31&gt;2004,'Enbridge Revenues '!E31,(('Enbridge Revenues '!E31*(9/12))+('Enbridge Revenues '!E32*(3/12))))</f>
        <v>1225.2</v>
      </c>
      <c r="L31" s="76">
        <f>IF(B31&gt;2004,'Enbridge Revenues '!G31,(('Enbridge Revenues '!G31*(9/12))+('Enbridge Revenues '!G32*(3/12))))</f>
        <v>597.79999999999995</v>
      </c>
      <c r="M31" s="76">
        <f>IF(B31&gt;2004,'Enbridge Revenues '!I31,(('Enbridge Revenues '!I31*(9/12))+('Enbridge Revenues '!I32*(3/12))))</f>
        <v>89.2</v>
      </c>
      <c r="N31" s="76">
        <f>IF(B31&gt;2004,'Enbridge Revenues '!K31,(('Enbridge Revenues '!K31*(9/12))+('Enbridge Revenues '!K32*(3/12))))</f>
        <v>30</v>
      </c>
    </row>
    <row r="32" spans="2:14" x14ac:dyDescent="0.25">
      <c r="B32" s="68">
        <v>2011</v>
      </c>
      <c r="C32" s="68" t="s">
        <v>44</v>
      </c>
      <c r="D32" s="70">
        <f>(IF($B32&gt;2004,'Output Volumes'!D25,(('Output Volumes'!D25*(9/12))+('Output Volumes'!D26*(3/12)))))</f>
        <v>4657.021471</v>
      </c>
      <c r="E32" s="70">
        <f>(IF($B32&gt;2004,'Output Volumes'!E25,(('Output Volumes'!E25*(9/12))+('Output Volumes'!E26*(3/12)))))</f>
        <v>4558.3278180000007</v>
      </c>
      <c r="F32" s="70">
        <f>(IF($B32&gt;2004,'Output Volumes'!F25,(('Output Volumes'!F25*(9/12))+('Output Volumes'!F26*(3/12)))))</f>
        <v>2016.649009</v>
      </c>
      <c r="G32" s="70">
        <f>(IF($B32&gt;2004,'Output Volumes'!G25,(('Output Volumes'!G25*(9/12))+('Output Volumes'!G26*(3/12)))))</f>
        <v>168.7335299999977</v>
      </c>
      <c r="H32" s="70">
        <f>IFERROR(INDEX('Unbundled Volumes'!$B$3:$B$12,MATCH('Calendar Year Conversions'!B32,'Unbundled Volumes'!$A$3:$A$12,0))/1000,"-")</f>
        <v>1261.4695396499999</v>
      </c>
      <c r="I32" s="71">
        <f>(IF('Output Volumes'!J25&gt;0,IF('Calendar Year Conversions'!$B32&gt;2004,'Output Volumes'!J25,(('Output Volumes'!J25*(9/12))+('Output Volumes'!J26*(3/12)))),"-"))</f>
        <v>26.682475622196666</v>
      </c>
      <c r="J32" s="71">
        <f>(IF('Output Volumes'!K25&gt;0,IF('Calendar Year Conversions'!$B32&gt;2004,'Output Volumes'!K25,(('Output Volumes'!K25*(9/12))+('Output Volumes'!K26*(3/12)))),"-"))</f>
        <v>77.429670000000002</v>
      </c>
      <c r="K32" s="76">
        <f>IF(B32&gt;2004,'Enbridge Revenues '!E32,(('Enbridge Revenues '!E32*(9/12))+('Enbridge Revenues '!E33*(3/12))))</f>
        <v>1247</v>
      </c>
      <c r="L32" s="76">
        <f>IF(B32&gt;2004,'Enbridge Revenues '!G32,(('Enbridge Revenues '!G32*(9/12))+('Enbridge Revenues '!G33*(3/12))))</f>
        <v>622.1</v>
      </c>
      <c r="M32" s="76">
        <f>IF(B32&gt;2004,'Enbridge Revenues '!I32,(('Enbridge Revenues '!I32*(9/12))+('Enbridge Revenues '!I33*(3/12))))</f>
        <v>82.1</v>
      </c>
      <c r="N32" s="76">
        <f>IF(B32&gt;2004,'Enbridge Revenues '!K32,(('Enbridge Revenues '!K32*(9/12))+('Enbridge Revenues '!K33*(3/12))))</f>
        <v>28.3</v>
      </c>
    </row>
    <row r="33" spans="2:14" x14ac:dyDescent="0.25">
      <c r="B33" s="68">
        <v>2012</v>
      </c>
      <c r="C33" s="68" t="s">
        <v>44</v>
      </c>
      <c r="D33" s="70">
        <f>(IF($B33&gt;2004,'Output Volumes'!D26,(('Output Volumes'!D26*(9/12))+('Output Volumes'!D27*(3/12)))))</f>
        <v>4260.1875170000003</v>
      </c>
      <c r="E33" s="70">
        <f>(IF($B33&gt;2004,'Output Volumes'!E26,(('Output Volumes'!E26*(9/12))+('Output Volumes'!E27*(3/12)))))</f>
        <v>4191.2726739999998</v>
      </c>
      <c r="F33" s="70">
        <f>(IF($B33&gt;2004,'Output Volumes'!F26,(('Output Volumes'!F26*(9/12))+('Output Volumes'!F27*(3/12)))))</f>
        <v>1944.074605</v>
      </c>
      <c r="G33" s="70">
        <f>(IF($B33&gt;2004,'Output Volumes'!G26,(('Output Volumes'!G26*(9/12))+('Output Volumes'!G27*(3/12)))))</f>
        <v>164.71221700000206</v>
      </c>
      <c r="H33" s="70">
        <f>IFERROR(INDEX('Unbundled Volumes'!$B$3:$B$12,MATCH('Calendar Year Conversions'!B33,'Unbundled Volumes'!$A$3:$A$12,0))/1000,"-")</f>
        <v>1179.2843988100003</v>
      </c>
      <c r="I33" s="71">
        <f>(IF('Output Volumes'!J26&gt;0,IF('Calendar Year Conversions'!$B33&gt;2004,'Output Volumes'!J26,(('Output Volumes'!J26*(9/12))+('Output Volumes'!J27*(3/12)))),"-"))</f>
        <v>17.585367999999999</v>
      </c>
      <c r="J33" s="71">
        <f>(IF('Output Volumes'!K26&gt;0,IF('Calendar Year Conversions'!$B33&gt;2004,'Output Volumes'!K26,(('Output Volumes'!K26*(9/12))+('Output Volumes'!K27*(3/12)))),"-"))</f>
        <v>60.135753000000001</v>
      </c>
      <c r="K33" s="76">
        <f>IF(B33&gt;2004,'Enbridge Revenues '!E33,(('Enbridge Revenues '!E33*(9/12))+('Enbridge Revenues '!E34*(3/12))))</f>
        <v>1238.5999999999999</v>
      </c>
      <c r="L33" s="76">
        <f>IF(B33&gt;2004,'Enbridge Revenues '!G33,(('Enbridge Revenues '!G33*(9/12))+('Enbridge Revenues '!G34*(3/12))))</f>
        <v>570.70000000000005</v>
      </c>
      <c r="M33" s="76">
        <f>IF(B33&gt;2004,'Enbridge Revenues '!I33,(('Enbridge Revenues '!I33*(9/12))+('Enbridge Revenues '!I34*(3/12))))</f>
        <v>70.599999999999994</v>
      </c>
      <c r="N33" s="76">
        <f>IF(B33&gt;2004,'Enbridge Revenues '!K33,(('Enbridge Revenues '!K33*(9/12))+('Enbridge Revenues '!K34*(3/12))))</f>
        <v>24.8</v>
      </c>
    </row>
    <row r="34" spans="2:14" x14ac:dyDescent="0.25">
      <c r="B34" s="68">
        <v>2013</v>
      </c>
      <c r="C34" s="68" t="s">
        <v>44</v>
      </c>
      <c r="D34" s="70">
        <f>(IF($B34&gt;2004,'Output Volumes'!D27,(('Output Volumes'!D27*(9/12))+('Output Volumes'!D28*(3/12)))))</f>
        <v>4871.7877920000001</v>
      </c>
      <c r="E34" s="70">
        <f>(IF($B34&gt;2004,'Output Volumes'!E27,(('Output Volumes'!E27*(9/12))+('Output Volumes'!E28*(3/12)))))</f>
        <v>4693.5468739999997</v>
      </c>
      <c r="F34" s="70">
        <f>(IF($B34&gt;2004,'Output Volumes'!F27,(('Output Volumes'!F27*(9/12))+('Output Volumes'!F28*(3/12)))))</f>
        <v>1976.7644329999998</v>
      </c>
      <c r="G34" s="70">
        <f>(IF($B34&gt;2004,'Output Volumes'!G27,(('Output Volumes'!G27*(9/12))+('Output Volumes'!G28*(3/12)))))</f>
        <v>184.28124300000127</v>
      </c>
      <c r="H34" s="70">
        <f>IFERROR(INDEX('Unbundled Volumes'!$B$3:$B$12,MATCH('Calendar Year Conversions'!B34,'Unbundled Volumes'!$A$3:$A$12,0))/1000,"-")</f>
        <v>831.89778410999963</v>
      </c>
      <c r="I34" s="71">
        <f>(IF('Output Volumes'!J27&gt;0,IF('Calendar Year Conversions'!$B34&gt;2004,'Output Volumes'!J27,(('Output Volumes'!J27*(9/12))+('Output Volumes'!J28*(3/12)))),"-"))</f>
        <v>13.511448261149662</v>
      </c>
      <c r="J34" s="71">
        <f>(IF('Output Volumes'!K27&gt;0,IF('Calendar Year Conversions'!$B34&gt;2004,'Output Volumes'!K27,(('Output Volumes'!K27*(9/12))+('Output Volumes'!K28*(3/12)))),"-"))</f>
        <v>47.736581131786927</v>
      </c>
      <c r="K34" s="76">
        <f>IF(B34&gt;2004,'Enbridge Revenues '!E34,(('Enbridge Revenues '!E34*(9/12))+('Enbridge Revenues '!E35*(3/12))))</f>
        <v>1423.9499999999998</v>
      </c>
      <c r="L34" s="76">
        <f>IF(B34&gt;2004,'Enbridge Revenues '!G34,(('Enbridge Revenues '!G34*(9/12))+('Enbridge Revenues '!G35*(3/12))))</f>
        <v>697.65000000000009</v>
      </c>
      <c r="M34" s="76">
        <f>IF(B34&gt;2004,'Enbridge Revenues '!I34,(('Enbridge Revenues '!I34*(9/12))+('Enbridge Revenues '!I35*(3/12))))</f>
        <v>85.35</v>
      </c>
      <c r="N34" s="76">
        <f>IF(B34&gt;2004,'Enbridge Revenues '!K34,(('Enbridge Revenues '!K34*(9/12))+('Enbridge Revenues '!K35*(3/12))))</f>
        <v>28</v>
      </c>
    </row>
    <row r="35" spans="2:14" x14ac:dyDescent="0.25">
      <c r="B35" s="68">
        <v>2014</v>
      </c>
      <c r="C35" s="68" t="s">
        <v>44</v>
      </c>
      <c r="D35" s="70">
        <f>(IF($B35&gt;2004,'Output Volumes'!D28,(('Output Volumes'!D28*(9/12))+('Output Volumes'!D29*(3/12)))))</f>
        <v>5278.80044</v>
      </c>
      <c r="E35" s="70">
        <f>(IF($B35&gt;2004,'Output Volumes'!E28,(('Output Volumes'!E28*(9/12))+('Output Volumes'!E29*(3/12)))))</f>
        <v>4968.0254370000002</v>
      </c>
      <c r="F35" s="70">
        <f>(IF($B35&gt;2004,'Output Volumes'!F28,(('Output Volumes'!F28*(9/12))+('Output Volumes'!F29*(3/12)))))</f>
        <v>2046.0299969999999</v>
      </c>
      <c r="G35" s="70">
        <f>(IF($B35&gt;2004,'Output Volumes'!G28,(('Output Volumes'!G28*(9/12))+('Output Volumes'!G29*(3/12)))))</f>
        <v>183.50236100000075</v>
      </c>
      <c r="H35" s="70">
        <f>IFERROR(INDEX('Unbundled Volumes'!$B$3:$B$12,MATCH('Calendar Year Conversions'!B35,'Unbundled Volumes'!$A$3:$A$12,0))/1000,"-")</f>
        <v>738.87128563999966</v>
      </c>
      <c r="I35" s="71">
        <f>(IF('Output Volumes'!J28&gt;0,IF('Calendar Year Conversions'!$B35&gt;2004,'Output Volumes'!J28,(('Output Volumes'!J28*(9/12))+('Output Volumes'!J29*(3/12)))),"-"))</f>
        <v>13.764593623066039</v>
      </c>
      <c r="J35" s="71">
        <f>(IF('Output Volumes'!K28&gt;0,IF('Calendar Year Conversions'!$B35&gt;2004,'Output Volumes'!K28,(('Output Volumes'!K28*(9/12))+('Output Volumes'!K29*(3/12)))),"-"))</f>
        <v>43.540237360387096</v>
      </c>
      <c r="K35" s="76">
        <f>IF(B35&gt;2004,'Enbridge Revenues '!E35,(('Enbridge Revenues '!E35*(9/12))+('Enbridge Revenues '!E36*(3/12))))</f>
        <v>1609.3</v>
      </c>
      <c r="L35" s="76">
        <f>IF(B35&gt;2004,'Enbridge Revenues '!G35,(('Enbridge Revenues '!G35*(9/12))+('Enbridge Revenues '!G36*(3/12))))</f>
        <v>824.6</v>
      </c>
      <c r="M35" s="76">
        <f>IF(B35&gt;2004,'Enbridge Revenues '!I35,(('Enbridge Revenues '!I35*(9/12))+('Enbridge Revenues '!I36*(3/12))))</f>
        <v>100.1</v>
      </c>
      <c r="N35" s="76">
        <f>IF(B35&gt;2004,'Enbridge Revenues '!K35,(('Enbridge Revenues '!K35*(9/12))+('Enbridge Revenues '!K36*(3/12))))</f>
        <v>31.2</v>
      </c>
    </row>
    <row r="36" spans="2:14" x14ac:dyDescent="0.25">
      <c r="B36" s="68">
        <v>2015</v>
      </c>
      <c r="C36" s="68" t="s">
        <v>44</v>
      </c>
      <c r="D36" s="70">
        <f>(IF($B36&gt;2004,'Output Volumes'!D29,(('Output Volumes'!D29*(9/12))+('Output Volumes'!D30*(3/12)))))</f>
        <v>4922.3776949999992</v>
      </c>
      <c r="E36" s="70">
        <f>(IF($B36&gt;2004,'Output Volumes'!E29,(('Output Volumes'!E29*(9/12))+('Output Volumes'!E30*(3/12)))))</f>
        <v>4661.2403510000004</v>
      </c>
      <c r="F36" s="70">
        <f>(IF($B36&gt;2004,'Output Volumes'!F29,(('Output Volumes'!F29*(9/12))+('Output Volumes'!F30*(3/12)))))</f>
        <v>2011.102337</v>
      </c>
      <c r="G36" s="70">
        <f>(IF($B36&gt;2004,'Output Volumes'!G29,(('Output Volumes'!G29*(9/12))+('Output Volumes'!G30*(3/12)))))</f>
        <v>176.21301800000037</v>
      </c>
      <c r="H36" s="70">
        <f>IFERROR(INDEX('Unbundled Volumes'!$B$3:$B$12,MATCH('Calendar Year Conversions'!B36,'Unbundled Volumes'!$A$3:$A$12,0))/1000,"-")</f>
        <v>727.39285211000015</v>
      </c>
      <c r="I36" s="71" t="str">
        <f>(IF('Output Volumes'!J29&gt;0,IF('Calendar Year Conversions'!$B36&gt;2004,'Output Volumes'!J29,(('Output Volumes'!J29*(9/12))+('Output Volumes'!J30*(3/12)))),"-"))</f>
        <v>-</v>
      </c>
      <c r="J36" s="71">
        <f>(IF('Output Volumes'!K29&gt;0,IF('Calendar Year Conversions'!$B36&gt;2004,'Output Volumes'!K29,(('Output Volumes'!K29*(9/12))+('Output Volumes'!K30*(3/12)))),"-"))</f>
        <v>50.265923999999998</v>
      </c>
      <c r="K36" s="76">
        <f>IF(B36&gt;2004,'Enbridge Revenues '!E36,(('Enbridge Revenues '!E36*(9/12))+('Enbridge Revenues '!E37*(3/12))))</f>
        <v>1642.3</v>
      </c>
      <c r="L36" s="76">
        <f>IF(B36&gt;2004,'Enbridge Revenues '!G36,(('Enbridge Revenues '!G36*(9/12))+('Enbridge Revenues '!G37*(3/12))))</f>
        <v>789.3</v>
      </c>
      <c r="M36" s="76">
        <f>IF(B36&gt;2004,'Enbridge Revenues '!I36,(('Enbridge Revenues '!I36*(9/12))+('Enbridge Revenues '!I37*(3/12))))</f>
        <v>89.2</v>
      </c>
      <c r="N36" s="76">
        <f>IF(B36&gt;2004,'Enbridge Revenues '!K36,(('Enbridge Revenues '!K36*(9/12))+('Enbridge Revenues '!K37*(3/12))))</f>
        <v>40.1</v>
      </c>
    </row>
    <row r="37" spans="2:14" x14ac:dyDescent="0.25">
      <c r="B37" s="68">
        <v>2016</v>
      </c>
      <c r="C37" s="68" t="s">
        <v>44</v>
      </c>
      <c r="D37" s="70">
        <f>(IF($B37&gt;2004,'Output Volumes'!D30,(('Output Volumes'!D30*(9/12))+('Output Volumes'!D31*(3/12)))))</f>
        <v>4621.1203169999999</v>
      </c>
      <c r="E37" s="70">
        <f>(IF($B37&gt;2004,'Output Volumes'!E30,(('Output Volumes'!E30*(9/12))+('Output Volumes'!E31*(3/12)))))</f>
        <v>4360.286239</v>
      </c>
      <c r="F37" s="70">
        <f>(IF($B37&gt;2004,'Output Volumes'!F30,(('Output Volumes'!F30*(9/12))+('Output Volumes'!F31*(3/12)))))</f>
        <v>1992.1070709999999</v>
      </c>
      <c r="G37" s="70">
        <f>(IF($B37&gt;2004,'Output Volumes'!G30,(('Output Volumes'!G30*(9/12))+('Output Volumes'!G31*(3/12)))))</f>
        <v>169.62837500000023</v>
      </c>
      <c r="H37" s="70">
        <f>IFERROR(INDEX('Unbundled Volumes'!$B$3:$B$12,MATCH('Calendar Year Conversions'!B37,'Unbundled Volumes'!$A$3:$A$12,0))/1000,"-")</f>
        <v>618.03445293000038</v>
      </c>
      <c r="I37" s="71" t="str">
        <f>(IF('Output Volumes'!J30&gt;0,IF('Calendar Year Conversions'!$B37&gt;2004,'Output Volumes'!J30,(('Output Volumes'!J30*(9/12))+('Output Volumes'!J31*(3/12)))),"-"))</f>
        <v>-</v>
      </c>
      <c r="J37" s="71" t="str">
        <f>(IF('Output Volumes'!K30&gt;0,IF('Calendar Year Conversions'!$B37&gt;2004,'Output Volumes'!K30,(('Output Volumes'!K30*(9/12))+('Output Volumes'!K31*(3/12)))),"-"))</f>
        <v>-</v>
      </c>
      <c r="K37" s="76">
        <f>IF(B37&gt;2004,'Enbridge Revenues '!E37,(('Enbridge Revenues '!E37*(9/12))+('Enbridge Revenues '!#REF!*(3/12))))</f>
        <v>1527</v>
      </c>
      <c r="L37" s="76">
        <f>IF(B37&gt;2004,'Enbridge Revenues '!G37,(('Enbridge Revenues '!G37*(9/12))+('Enbridge Revenues '!#REF!*(3/12))))</f>
        <v>639.70000000000005</v>
      </c>
      <c r="M37" s="76">
        <f>IF(B37&gt;2004,'Enbridge Revenues '!I37,(('Enbridge Revenues '!I37*(9/12))+('Enbridge Revenues '!#REF!*(3/12))))</f>
        <v>71</v>
      </c>
      <c r="N37" s="76">
        <f>IF(B37&gt;2004,'Enbridge Revenues '!K37,(('Enbridge Revenues '!K37*(9/12))+('Enbridge Revenues '!#REF!*(3/12))))</f>
        <v>30.1</v>
      </c>
    </row>
  </sheetData>
  <mergeCells count="3">
    <mergeCell ref="I11:J11"/>
    <mergeCell ref="D11:H11"/>
    <mergeCell ref="K11:N11"/>
  </mergeCells>
  <pageMargins left="0.2" right="0.2" top="0.75" bottom="0.75" header="0.3" footer="0.3"/>
  <pageSetup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FF00"/>
  </sheetPr>
  <dimension ref="A1"/>
  <sheetViews>
    <sheetView workbookViewId="0">
      <selection activeCell="H31" sqref="H31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U32"/>
  <sheetViews>
    <sheetView zoomScaleNormal="100" workbookViewId="0">
      <selection activeCell="X26" sqref="X26"/>
    </sheetView>
  </sheetViews>
  <sheetFormatPr defaultRowHeight="15" x14ac:dyDescent="0.25"/>
  <cols>
    <col min="1" max="1" width="23" style="1" customWidth="1"/>
    <col min="2" max="2" width="6.85546875" style="2" customWidth="1"/>
    <col min="3" max="3" width="9.140625" style="4"/>
    <col min="4" max="7" width="10.5703125" style="4" customWidth="1"/>
    <col min="8" max="8" width="10.5703125" style="21" customWidth="1"/>
    <col min="9" max="9" width="1.5703125" customWidth="1"/>
    <col min="10" max="10" width="10.42578125" customWidth="1"/>
    <col min="11" max="11" width="10.42578125" style="4" customWidth="1"/>
    <col min="12" max="12" width="1.42578125" style="4" customWidth="1"/>
    <col min="13" max="13" width="12" style="4" customWidth="1"/>
    <col min="14" max="14" width="1.42578125" style="4" customWidth="1"/>
    <col min="15" max="17" width="9.42578125" style="4" customWidth="1"/>
    <col min="18" max="18" width="10.28515625" style="4" bestFit="1" customWidth="1"/>
    <col min="19" max="19" width="10.85546875" style="4" customWidth="1"/>
    <col min="20" max="20" width="2.140625" customWidth="1"/>
  </cols>
  <sheetData>
    <row r="2" spans="1:21" ht="16.5" x14ac:dyDescent="0.25">
      <c r="C2" s="3"/>
      <c r="D2" s="90" t="s">
        <v>0</v>
      </c>
      <c r="E2" s="90"/>
      <c r="F2" s="90"/>
      <c r="G2" s="90"/>
      <c r="H2" s="90"/>
      <c r="I2" s="90"/>
      <c r="J2" s="90"/>
      <c r="K2" s="90"/>
      <c r="O2" s="91" t="s">
        <v>1</v>
      </c>
      <c r="P2" s="91"/>
      <c r="Q2" s="91"/>
      <c r="R2" s="91"/>
      <c r="S2" s="91"/>
    </row>
    <row r="3" spans="1:21" ht="25.5" x14ac:dyDescent="0.25">
      <c r="A3" s="5"/>
      <c r="C3" s="5"/>
      <c r="D3" s="6" t="s">
        <v>2</v>
      </c>
      <c r="E3" s="6" t="s">
        <v>3</v>
      </c>
      <c r="F3" s="6" t="s">
        <v>4</v>
      </c>
      <c r="G3" s="6" t="s">
        <v>5</v>
      </c>
      <c r="H3" s="6" t="s">
        <v>6</v>
      </c>
      <c r="I3" s="7"/>
      <c r="J3" s="97" t="s">
        <v>7</v>
      </c>
      <c r="K3" s="97"/>
      <c r="L3" s="8"/>
      <c r="M3" s="9" t="s">
        <v>8</v>
      </c>
      <c r="N3" s="9"/>
      <c r="O3" s="6" t="s">
        <v>2</v>
      </c>
      <c r="P3" s="6" t="s">
        <v>3</v>
      </c>
      <c r="Q3" s="6" t="s">
        <v>4</v>
      </c>
      <c r="R3" s="6" t="s">
        <v>5</v>
      </c>
      <c r="S3" s="6" t="s">
        <v>6</v>
      </c>
    </row>
    <row r="4" spans="1:21" x14ac:dyDescent="0.25">
      <c r="A4" s="10" t="s">
        <v>9</v>
      </c>
      <c r="C4" s="11" t="s">
        <v>10</v>
      </c>
      <c r="D4" s="12" t="s">
        <v>11</v>
      </c>
      <c r="E4" s="12" t="s">
        <v>12</v>
      </c>
      <c r="F4" s="12" t="s">
        <v>13</v>
      </c>
      <c r="G4" s="12" t="s">
        <v>14</v>
      </c>
      <c r="H4" s="12" t="s">
        <v>15</v>
      </c>
      <c r="J4" s="12" t="s">
        <v>19</v>
      </c>
      <c r="K4" s="11" t="s">
        <v>20</v>
      </c>
      <c r="L4" s="11"/>
      <c r="O4" s="12" t="s">
        <v>11</v>
      </c>
      <c r="P4" s="12" t="s">
        <v>12</v>
      </c>
      <c r="Q4" s="12" t="s">
        <v>13</v>
      </c>
      <c r="R4" s="12" t="s">
        <v>14</v>
      </c>
      <c r="S4" s="12" t="s">
        <v>15</v>
      </c>
    </row>
    <row r="5" spans="1:21" x14ac:dyDescent="0.25">
      <c r="A5" s="92" t="s">
        <v>16</v>
      </c>
      <c r="C5" s="13">
        <v>1992</v>
      </c>
      <c r="D5" s="14">
        <v>3422.5889090000001</v>
      </c>
      <c r="E5" s="14">
        <v>3952.136974</v>
      </c>
      <c r="F5" s="14">
        <v>2599.9500750000002</v>
      </c>
      <c r="G5" s="14">
        <v>226.32404200000019</v>
      </c>
      <c r="H5" s="14">
        <f t="shared" ref="H5:H30" si="0">SUM(D5:G5)</f>
        <v>10201</v>
      </c>
      <c r="I5" s="3"/>
      <c r="J5" s="3"/>
      <c r="K5" s="14"/>
      <c r="M5" s="14">
        <v>3939.1999999999994</v>
      </c>
      <c r="O5" s="15">
        <v>975595</v>
      </c>
      <c r="P5" s="15">
        <v>111196</v>
      </c>
      <c r="Q5" s="15">
        <v>7506</v>
      </c>
      <c r="R5" s="15">
        <v>1</v>
      </c>
      <c r="S5" s="15">
        <f t="shared" ref="S5:S30" si="1">SUM(O5:R5)</f>
        <v>1094298</v>
      </c>
      <c r="U5" s="22">
        <f>H5-'Output Volumes'!$H5</f>
        <v>0</v>
      </c>
    </row>
    <row r="6" spans="1:21" x14ac:dyDescent="0.25">
      <c r="A6" s="93"/>
      <c r="C6" s="13">
        <v>1993</v>
      </c>
      <c r="D6" s="14">
        <v>3556.9477820000002</v>
      </c>
      <c r="E6" s="14">
        <v>4243.8156790000003</v>
      </c>
      <c r="F6" s="14">
        <v>2585.549035</v>
      </c>
      <c r="G6" s="14">
        <v>131.08750399999917</v>
      </c>
      <c r="H6" s="14">
        <f t="shared" si="0"/>
        <v>10517.4</v>
      </c>
      <c r="I6" s="3"/>
      <c r="J6" s="3"/>
      <c r="K6" s="14"/>
      <c r="M6" s="14">
        <v>4041.8999999999996</v>
      </c>
      <c r="O6" s="15">
        <v>1014689</v>
      </c>
      <c r="P6" s="15">
        <v>113536</v>
      </c>
      <c r="Q6" s="15">
        <v>7455</v>
      </c>
      <c r="R6" s="15">
        <v>1</v>
      </c>
      <c r="S6" s="15">
        <f t="shared" si="1"/>
        <v>1135681</v>
      </c>
      <c r="U6" s="22">
        <f>H6-'Output Volumes'!$H6</f>
        <v>0</v>
      </c>
    </row>
    <row r="7" spans="1:21" x14ac:dyDescent="0.25">
      <c r="A7" s="93"/>
      <c r="C7" s="13">
        <v>1994</v>
      </c>
      <c r="D7" s="14">
        <v>3886.1348640000001</v>
      </c>
      <c r="E7" s="14">
        <v>4546.8742170000005</v>
      </c>
      <c r="F7" s="14">
        <v>2549.7191200000002</v>
      </c>
      <c r="G7" s="14">
        <v>135.07179899999937</v>
      </c>
      <c r="H7" s="14">
        <f t="shared" si="0"/>
        <v>11117.8</v>
      </c>
      <c r="I7" s="3"/>
      <c r="J7" s="3"/>
      <c r="K7" s="14"/>
      <c r="M7" s="14">
        <v>4274.5</v>
      </c>
      <c r="O7" s="15">
        <v>1053951</v>
      </c>
      <c r="P7" s="15">
        <v>116383</v>
      </c>
      <c r="Q7" s="15">
        <v>7398</v>
      </c>
      <c r="R7" s="15">
        <v>1</v>
      </c>
      <c r="S7" s="15">
        <f t="shared" si="1"/>
        <v>1177733</v>
      </c>
      <c r="U7" s="22">
        <f>H7-'Output Volumes'!$H7</f>
        <v>0</v>
      </c>
    </row>
    <row r="8" spans="1:21" x14ac:dyDescent="0.25">
      <c r="A8" s="93"/>
      <c r="C8" s="13">
        <v>1995</v>
      </c>
      <c r="D8" s="14">
        <v>3497.0493110000002</v>
      </c>
      <c r="E8" s="14">
        <v>4225.6470529999997</v>
      </c>
      <c r="F8" s="14">
        <v>2521.4608880000001</v>
      </c>
      <c r="G8" s="14">
        <v>146.24274800000239</v>
      </c>
      <c r="H8" s="14">
        <f t="shared" si="0"/>
        <v>10390.400000000001</v>
      </c>
      <c r="I8" s="3"/>
      <c r="J8" s="3"/>
      <c r="K8" s="14">
        <v>3.8704019999999999</v>
      </c>
      <c r="M8" s="14">
        <v>3747.3999999999996</v>
      </c>
      <c r="O8" s="15">
        <v>1095814</v>
      </c>
      <c r="P8" s="15">
        <v>119189</v>
      </c>
      <c r="Q8" s="15">
        <v>7289</v>
      </c>
      <c r="R8" s="15">
        <v>1</v>
      </c>
      <c r="S8" s="15">
        <f t="shared" si="1"/>
        <v>1222293</v>
      </c>
      <c r="U8" s="22">
        <f>H8-'Output Volumes'!$H8</f>
        <v>0</v>
      </c>
    </row>
    <row r="9" spans="1:21" x14ac:dyDescent="0.25">
      <c r="A9" s="93"/>
      <c r="C9" s="13">
        <v>1996</v>
      </c>
      <c r="D9" s="14">
        <v>4099.0426129999996</v>
      </c>
      <c r="E9" s="14">
        <v>4647.3233579999996</v>
      </c>
      <c r="F9" s="14">
        <v>2580.252954</v>
      </c>
      <c r="G9" s="14">
        <v>179.58107500000187</v>
      </c>
      <c r="H9" s="14">
        <f t="shared" si="0"/>
        <v>11506.2</v>
      </c>
      <c r="I9" s="3"/>
      <c r="J9" s="3"/>
      <c r="K9" s="14">
        <v>18.819355000000002</v>
      </c>
      <c r="M9" s="14">
        <v>4209.3</v>
      </c>
      <c r="O9" s="15">
        <v>1133986</v>
      </c>
      <c r="P9" s="15">
        <v>122072</v>
      </c>
      <c r="Q9" s="15">
        <v>7231</v>
      </c>
      <c r="R9" s="15">
        <v>1</v>
      </c>
      <c r="S9" s="15">
        <f t="shared" si="1"/>
        <v>1263290</v>
      </c>
      <c r="U9" s="22">
        <f>H9-'Output Volumes'!$H9</f>
        <v>0</v>
      </c>
    </row>
    <row r="10" spans="1:21" x14ac:dyDescent="0.25">
      <c r="A10" s="93"/>
      <c r="C10" s="13">
        <v>1997</v>
      </c>
      <c r="D10" s="14">
        <v>4021.4647620000001</v>
      </c>
      <c r="E10" s="14">
        <v>4617.6312710000002</v>
      </c>
      <c r="F10" s="14">
        <v>2696.5299669999999</v>
      </c>
      <c r="G10" s="14">
        <v>191.47400000000016</v>
      </c>
      <c r="H10" s="14">
        <f t="shared" si="0"/>
        <v>11527.1</v>
      </c>
      <c r="I10" s="3"/>
      <c r="J10" s="3"/>
      <c r="K10" s="14">
        <v>18.596722</v>
      </c>
      <c r="M10" s="14">
        <v>4011</v>
      </c>
      <c r="O10" s="15">
        <v>1180274</v>
      </c>
      <c r="P10" s="15">
        <v>124921</v>
      </c>
      <c r="Q10" s="15">
        <v>7238</v>
      </c>
      <c r="R10" s="15">
        <v>1</v>
      </c>
      <c r="S10" s="15">
        <f t="shared" si="1"/>
        <v>1312434</v>
      </c>
      <c r="U10" s="22">
        <f>H10-'Output Volumes'!$H10</f>
        <v>0</v>
      </c>
    </row>
    <row r="11" spans="1:21" x14ac:dyDescent="0.25">
      <c r="A11" s="93"/>
      <c r="C11" s="13">
        <v>1998</v>
      </c>
      <c r="D11" s="14">
        <v>3626.6071219999999</v>
      </c>
      <c r="E11" s="14">
        <v>4243.0026880000005</v>
      </c>
      <c r="F11" s="14">
        <v>2637.9466219999999</v>
      </c>
      <c r="G11" s="14">
        <v>206.74356799999987</v>
      </c>
      <c r="H11" s="14">
        <f t="shared" si="0"/>
        <v>10714.3</v>
      </c>
      <c r="I11" s="3"/>
      <c r="J11" s="3"/>
      <c r="K11" s="14">
        <v>36.179330999999998</v>
      </c>
      <c r="M11" s="14">
        <v>3351.7</v>
      </c>
      <c r="O11" s="15">
        <v>1229901</v>
      </c>
      <c r="P11" s="15">
        <v>127258</v>
      </c>
      <c r="Q11" s="15">
        <v>7190</v>
      </c>
      <c r="R11" s="15">
        <v>1</v>
      </c>
      <c r="S11" s="15">
        <f t="shared" si="1"/>
        <v>1364350</v>
      </c>
      <c r="U11" s="22">
        <f>H11-'Output Volumes'!$H11</f>
        <v>0</v>
      </c>
    </row>
    <row r="12" spans="1:21" x14ac:dyDescent="0.25">
      <c r="A12" s="93"/>
      <c r="C12" s="13">
        <v>1999</v>
      </c>
      <c r="D12" s="14">
        <v>3747.8457979999998</v>
      </c>
      <c r="E12" s="14">
        <v>4392.1562709999998</v>
      </c>
      <c r="F12" s="14">
        <v>2658.7504429999999</v>
      </c>
      <c r="G12" s="14">
        <v>193.24748800000089</v>
      </c>
      <c r="H12" s="14">
        <f t="shared" si="0"/>
        <v>10992</v>
      </c>
      <c r="I12" s="3"/>
      <c r="J12" s="3"/>
      <c r="K12" s="14">
        <v>52.046553000000003</v>
      </c>
      <c r="M12" s="14">
        <v>3460.2000000000003</v>
      </c>
      <c r="O12" s="15">
        <v>1277985</v>
      </c>
      <c r="P12" s="15">
        <v>129646</v>
      </c>
      <c r="Q12" s="15">
        <v>7156</v>
      </c>
      <c r="R12" s="15">
        <v>1</v>
      </c>
      <c r="S12" s="15">
        <f t="shared" si="1"/>
        <v>1414788</v>
      </c>
      <c r="U12" s="22">
        <f>H12-'Output Volumes'!$H12</f>
        <v>0</v>
      </c>
    </row>
    <row r="13" spans="1:21" x14ac:dyDescent="0.25">
      <c r="A13" s="93"/>
      <c r="C13" s="13">
        <v>2000</v>
      </c>
      <c r="D13" s="14">
        <v>4007.6427279999998</v>
      </c>
      <c r="E13" s="14">
        <v>4600.1549159999995</v>
      </c>
      <c r="F13" s="14">
        <v>2728.2412939999999</v>
      </c>
      <c r="G13" s="14">
        <v>232.56106200000249</v>
      </c>
      <c r="H13" s="14">
        <f t="shared" si="0"/>
        <v>11568.6</v>
      </c>
      <c r="I13" s="3"/>
      <c r="J13" s="3"/>
      <c r="K13" s="14">
        <v>58.858547000000002</v>
      </c>
      <c r="M13" s="14">
        <v>3569.4</v>
      </c>
      <c r="O13" s="15">
        <v>1325938</v>
      </c>
      <c r="P13" s="15">
        <v>131705</v>
      </c>
      <c r="Q13" s="15">
        <v>7094</v>
      </c>
      <c r="R13" s="15">
        <v>1</v>
      </c>
      <c r="S13" s="15">
        <f t="shared" si="1"/>
        <v>1464738</v>
      </c>
      <c r="U13" s="22">
        <f>H13-'Output Volumes'!$H13</f>
        <v>0</v>
      </c>
    </row>
    <row r="14" spans="1:21" x14ac:dyDescent="0.25">
      <c r="A14" s="93"/>
      <c r="C14" s="13">
        <v>2001</v>
      </c>
      <c r="D14" s="14">
        <v>4228.2194769999996</v>
      </c>
      <c r="E14" s="14">
        <v>4754.9380190000002</v>
      </c>
      <c r="F14" s="14">
        <v>2590.9885570000001</v>
      </c>
      <c r="G14" s="14">
        <v>163.85394699999961</v>
      </c>
      <c r="H14" s="14">
        <f t="shared" si="0"/>
        <v>11738</v>
      </c>
      <c r="I14" s="3"/>
      <c r="J14" s="3"/>
      <c r="K14" s="14">
        <v>79.598681999999997</v>
      </c>
      <c r="M14" s="14">
        <v>3742.7</v>
      </c>
      <c r="O14" s="15">
        <v>1377459</v>
      </c>
      <c r="P14" s="15">
        <v>134468</v>
      </c>
      <c r="Q14" s="15">
        <v>7111</v>
      </c>
      <c r="R14" s="15">
        <v>1</v>
      </c>
      <c r="S14" s="15">
        <f t="shared" si="1"/>
        <v>1519039</v>
      </c>
      <c r="U14" s="22">
        <f>H14-'Output Volumes'!$H14</f>
        <v>0</v>
      </c>
    </row>
    <row r="15" spans="1:21" x14ac:dyDescent="0.25">
      <c r="A15" s="93"/>
      <c r="C15" s="13">
        <v>2002</v>
      </c>
      <c r="D15" s="14">
        <v>4002.3168719999999</v>
      </c>
      <c r="E15" s="14">
        <v>4529.2155949999997</v>
      </c>
      <c r="F15" s="14">
        <v>2579.6826120000001</v>
      </c>
      <c r="G15" s="14">
        <v>163.28492100000039</v>
      </c>
      <c r="H15" s="14">
        <f t="shared" si="0"/>
        <v>11274.5</v>
      </c>
      <c r="I15" s="3"/>
      <c r="J15" s="3"/>
      <c r="K15" s="14">
        <v>78.761448999999999</v>
      </c>
      <c r="M15" s="14">
        <v>3321.7</v>
      </c>
      <c r="O15" s="15">
        <v>1423525</v>
      </c>
      <c r="P15" s="15">
        <v>136082</v>
      </c>
      <c r="Q15" s="15">
        <v>7102</v>
      </c>
      <c r="R15" s="15">
        <v>1</v>
      </c>
      <c r="S15" s="15">
        <f t="shared" si="1"/>
        <v>1566710</v>
      </c>
      <c r="U15" s="22">
        <f>H15-'Output Volumes'!$H15</f>
        <v>0</v>
      </c>
    </row>
    <row r="16" spans="1:21" x14ac:dyDescent="0.25">
      <c r="A16" s="93"/>
      <c r="B16" s="95" t="s">
        <v>17</v>
      </c>
      <c r="C16" s="13">
        <v>2003</v>
      </c>
      <c r="D16" s="14">
        <v>4738.7145300000002</v>
      </c>
      <c r="E16" s="14">
        <v>5097.4876400000003</v>
      </c>
      <c r="F16" s="14">
        <v>2648.1575700000003</v>
      </c>
      <c r="G16" s="14">
        <v>166.74172800000088</v>
      </c>
      <c r="H16" s="14">
        <f t="shared" si="0"/>
        <v>12651.101468000001</v>
      </c>
      <c r="I16" s="3"/>
      <c r="J16" s="3"/>
      <c r="K16" s="14">
        <v>77.544911999999997</v>
      </c>
      <c r="M16" s="14">
        <v>4057.8</v>
      </c>
      <c r="O16" s="15">
        <v>1476603</v>
      </c>
      <c r="P16" s="15">
        <v>138317</v>
      </c>
      <c r="Q16" s="15">
        <v>7095</v>
      </c>
      <c r="R16" s="15">
        <v>1</v>
      </c>
      <c r="S16" s="15">
        <f t="shared" si="1"/>
        <v>1622016</v>
      </c>
    </row>
    <row r="17" spans="1:19" x14ac:dyDescent="0.25">
      <c r="A17" s="93"/>
      <c r="B17" s="95"/>
      <c r="C17" s="13">
        <v>2004</v>
      </c>
      <c r="D17" s="14">
        <v>4599.8632600000001</v>
      </c>
      <c r="E17" s="14">
        <v>4914.2844109999996</v>
      </c>
      <c r="F17" s="14">
        <v>2586.2949910000002</v>
      </c>
      <c r="G17" s="14">
        <v>163.54065199999786</v>
      </c>
      <c r="H17" s="14">
        <f t="shared" si="0"/>
        <v>12263.983313999997</v>
      </c>
      <c r="I17" s="3"/>
      <c r="J17" s="3"/>
      <c r="K17" s="14">
        <v>62.696480999999999</v>
      </c>
      <c r="M17" s="14">
        <v>3754</v>
      </c>
      <c r="O17" s="15">
        <v>1529297</v>
      </c>
      <c r="P17" s="15">
        <v>140011</v>
      </c>
      <c r="Q17" s="15">
        <v>7071</v>
      </c>
      <c r="R17" s="15">
        <v>1</v>
      </c>
      <c r="S17" s="15">
        <f t="shared" si="1"/>
        <v>1676380</v>
      </c>
    </row>
    <row r="18" spans="1:19" x14ac:dyDescent="0.25">
      <c r="A18" s="94"/>
      <c r="B18" s="95"/>
      <c r="C18" s="16">
        <v>2005</v>
      </c>
      <c r="D18" s="17">
        <v>4614.7438929999998</v>
      </c>
      <c r="E18" s="17">
        <v>4876.4184569999998</v>
      </c>
      <c r="F18" s="17">
        <v>2503.1686690000001</v>
      </c>
      <c r="G18" s="17">
        <v>169.62524299999859</v>
      </c>
      <c r="H18" s="17">
        <f t="shared" si="0"/>
        <v>12163.956261999998</v>
      </c>
      <c r="I18" s="18"/>
      <c r="J18" s="18"/>
      <c r="K18" s="19"/>
      <c r="L18" s="19"/>
      <c r="M18" s="17">
        <v>3719.1999999999994</v>
      </c>
      <c r="N18" s="19"/>
      <c r="O18" s="20">
        <v>1575322</v>
      </c>
      <c r="P18" s="20">
        <v>142342</v>
      </c>
      <c r="Q18" s="20">
        <v>7051</v>
      </c>
      <c r="R18" s="20">
        <v>1</v>
      </c>
      <c r="S18" s="20">
        <f t="shared" si="1"/>
        <v>1724716</v>
      </c>
    </row>
    <row r="19" spans="1:19" x14ac:dyDescent="0.25">
      <c r="A19" s="96" t="s">
        <v>18</v>
      </c>
      <c r="B19" s="95"/>
      <c r="C19" s="13">
        <v>2005</v>
      </c>
      <c r="D19" s="14">
        <v>4633.2059410000002</v>
      </c>
      <c r="E19" s="14">
        <v>4913.5219360000001</v>
      </c>
      <c r="F19" s="14">
        <v>2521.445667</v>
      </c>
      <c r="G19" s="14">
        <v>177.75123099999837</v>
      </c>
      <c r="H19" s="14">
        <f t="shared" si="0"/>
        <v>12245.924774999999</v>
      </c>
      <c r="J19" s="14">
        <v>44.695709260211558</v>
      </c>
      <c r="K19" s="14">
        <v>91.418008999999998</v>
      </c>
      <c r="M19" s="14">
        <v>3750.1999999999994</v>
      </c>
      <c r="O19" s="15">
        <v>1585943</v>
      </c>
      <c r="P19" s="15">
        <v>142920</v>
      </c>
      <c r="Q19" s="15">
        <v>7059</v>
      </c>
      <c r="R19" s="15">
        <v>1</v>
      </c>
      <c r="S19" s="15">
        <f t="shared" si="1"/>
        <v>1735923</v>
      </c>
    </row>
    <row r="20" spans="1:19" x14ac:dyDescent="0.25">
      <c r="A20" s="96"/>
      <c r="B20" s="95"/>
      <c r="C20" s="13">
        <v>2006</v>
      </c>
      <c r="D20" s="14">
        <v>4243.4494880000002</v>
      </c>
      <c r="E20" s="14">
        <v>4530.2417139999998</v>
      </c>
      <c r="F20" s="14">
        <v>2378.8942070000003</v>
      </c>
      <c r="G20" s="14">
        <v>164.98498500000096</v>
      </c>
      <c r="H20" s="14">
        <f t="shared" si="0"/>
        <v>11317.570394</v>
      </c>
      <c r="J20" s="14">
        <v>38.243285442919849</v>
      </c>
      <c r="K20" s="14">
        <v>89.520319000000001</v>
      </c>
      <c r="M20" s="14">
        <v>3354.5</v>
      </c>
      <c r="O20" s="15">
        <v>1630235</v>
      </c>
      <c r="P20" s="15">
        <v>145561</v>
      </c>
      <c r="Q20" s="15">
        <v>7016</v>
      </c>
      <c r="R20" s="15">
        <v>1</v>
      </c>
      <c r="S20" s="15">
        <f t="shared" si="1"/>
        <v>1782813</v>
      </c>
    </row>
    <row r="21" spans="1:19" x14ac:dyDescent="0.25">
      <c r="A21" s="96"/>
      <c r="B21" s="95"/>
      <c r="C21" s="13">
        <v>2007</v>
      </c>
      <c r="D21" s="14">
        <v>4748.265958</v>
      </c>
      <c r="E21" s="14">
        <v>4872.1448229999996</v>
      </c>
      <c r="F21" s="14">
        <v>2374.167344</v>
      </c>
      <c r="G21" s="14">
        <v>174.02686399999948</v>
      </c>
      <c r="H21" s="14">
        <f t="shared" si="0"/>
        <v>12168.604988999998</v>
      </c>
      <c r="J21" s="14">
        <v>33.951767946904674</v>
      </c>
      <c r="K21" s="14">
        <v>91.920638999999994</v>
      </c>
      <c r="M21" s="14">
        <v>3658.8</v>
      </c>
      <c r="N21" s="14"/>
      <c r="O21" s="15">
        <v>1670186</v>
      </c>
      <c r="P21" s="15">
        <v>147680</v>
      </c>
      <c r="Q21" s="15">
        <v>6922</v>
      </c>
      <c r="R21" s="15">
        <v>1</v>
      </c>
      <c r="S21" s="15">
        <f t="shared" si="1"/>
        <v>1824789</v>
      </c>
    </row>
    <row r="22" spans="1:19" x14ac:dyDescent="0.25">
      <c r="A22" s="96"/>
      <c r="B22" s="95"/>
      <c r="C22" s="13">
        <v>2008</v>
      </c>
      <c r="D22" s="14">
        <v>4788.1326900000004</v>
      </c>
      <c r="E22" s="14">
        <v>4788.1076160000002</v>
      </c>
      <c r="F22" s="14">
        <v>2267.0958460000002</v>
      </c>
      <c r="G22" s="14">
        <v>183.42498200000045</v>
      </c>
      <c r="H22" s="14">
        <f t="shared" si="0"/>
        <v>12026.761134</v>
      </c>
      <c r="J22" s="14">
        <v>32.674277158644173</v>
      </c>
      <c r="K22" s="14">
        <v>80.285206000000002</v>
      </c>
      <c r="M22" s="14">
        <v>3802</v>
      </c>
      <c r="N22" s="14"/>
      <c r="O22" s="15">
        <v>1708520</v>
      </c>
      <c r="P22" s="15">
        <v>149725</v>
      </c>
      <c r="Q22" s="15">
        <v>6774</v>
      </c>
      <c r="R22" s="15">
        <v>1</v>
      </c>
      <c r="S22" s="15">
        <f t="shared" si="1"/>
        <v>1865020</v>
      </c>
    </row>
    <row r="23" spans="1:19" x14ac:dyDescent="0.25">
      <c r="A23" s="96"/>
      <c r="B23" s="95"/>
      <c r="C23" s="13">
        <v>2009</v>
      </c>
      <c r="D23" s="14">
        <v>4687.8669713297313</v>
      </c>
      <c r="E23" s="14">
        <v>4478.8798085735461</v>
      </c>
      <c r="F23" s="14">
        <v>1916.1663740099923</v>
      </c>
      <c r="G23" s="14">
        <v>179.25653808672723</v>
      </c>
      <c r="H23" s="14">
        <f t="shared" si="0"/>
        <v>11262.169691999998</v>
      </c>
      <c r="J23" s="14">
        <v>23.878996000000001</v>
      </c>
      <c r="K23" s="14">
        <v>74.321557999999996</v>
      </c>
      <c r="M23" s="14">
        <v>3766.5</v>
      </c>
      <c r="N23" s="14"/>
      <c r="O23" s="15">
        <v>1732187</v>
      </c>
      <c r="P23" s="15">
        <v>148878</v>
      </c>
      <c r="Q23" s="15">
        <v>6539</v>
      </c>
      <c r="R23" s="15">
        <v>1</v>
      </c>
      <c r="S23" s="15">
        <f t="shared" si="1"/>
        <v>1887605</v>
      </c>
    </row>
    <row r="24" spans="1:19" x14ac:dyDescent="0.25">
      <c r="A24" s="96"/>
      <c r="B24" s="95"/>
      <c r="C24" s="13">
        <v>2010</v>
      </c>
      <c r="D24" s="14">
        <v>4434.0743640000001</v>
      </c>
      <c r="E24" s="14">
        <v>4402.6389519999993</v>
      </c>
      <c r="F24" s="14">
        <v>1970.7405249999999</v>
      </c>
      <c r="G24" s="14">
        <v>169.49938700000166</v>
      </c>
      <c r="H24" s="14">
        <f t="shared" si="0"/>
        <v>10976.953228</v>
      </c>
      <c r="J24" s="14">
        <v>21.772035939111667</v>
      </c>
      <c r="K24" s="14">
        <v>65.654256000000004</v>
      </c>
      <c r="M24" s="14">
        <v>3465.9999999999995</v>
      </c>
      <c r="N24" s="14"/>
      <c r="O24" s="15">
        <v>1772503</v>
      </c>
      <c r="P24" s="15">
        <v>147466</v>
      </c>
      <c r="Q24" s="15">
        <v>6324</v>
      </c>
      <c r="R24" s="15">
        <v>1</v>
      </c>
      <c r="S24" s="15">
        <f t="shared" si="1"/>
        <v>1926294</v>
      </c>
    </row>
    <row r="25" spans="1:19" x14ac:dyDescent="0.25">
      <c r="A25" s="96"/>
      <c r="B25" s="95"/>
      <c r="C25" s="13">
        <v>2011</v>
      </c>
      <c r="D25" s="14">
        <v>4657.021471</v>
      </c>
      <c r="E25" s="14">
        <v>4558.3278180000007</v>
      </c>
      <c r="F25" s="14">
        <v>2016.649009</v>
      </c>
      <c r="G25" s="14">
        <v>168.7335299999977</v>
      </c>
      <c r="H25" s="14">
        <f t="shared" si="0"/>
        <v>11400.731828</v>
      </c>
      <c r="J25" s="14">
        <v>26.682475622196666</v>
      </c>
      <c r="K25" s="14">
        <v>77.429670000000002</v>
      </c>
      <c r="M25" s="14">
        <v>3597</v>
      </c>
      <c r="N25" s="14"/>
      <c r="O25" s="15">
        <v>1802578</v>
      </c>
      <c r="P25" s="15">
        <v>151374</v>
      </c>
      <c r="Q25" s="15">
        <v>6425</v>
      </c>
      <c r="R25" s="15">
        <v>1</v>
      </c>
      <c r="S25" s="15">
        <f t="shared" si="1"/>
        <v>1960378</v>
      </c>
    </row>
    <row r="26" spans="1:19" x14ac:dyDescent="0.25">
      <c r="A26" s="96"/>
      <c r="B26" s="95"/>
      <c r="C26" s="13">
        <v>2012</v>
      </c>
      <c r="D26" s="14">
        <v>4260.1875170000003</v>
      </c>
      <c r="E26" s="14">
        <v>4191.2726739999998</v>
      </c>
      <c r="F26" s="14">
        <v>1944.074605</v>
      </c>
      <c r="G26" s="14">
        <v>164.71221700000206</v>
      </c>
      <c r="H26" s="14">
        <f t="shared" si="0"/>
        <v>10560.247013000002</v>
      </c>
      <c r="J26" s="14">
        <v>17.585367999999999</v>
      </c>
      <c r="K26" s="14">
        <v>60.135753000000001</v>
      </c>
      <c r="M26" s="14">
        <v>3193.7</v>
      </c>
      <c r="N26" s="14"/>
      <c r="O26" s="15">
        <v>1836267</v>
      </c>
      <c r="P26" s="15">
        <v>152275</v>
      </c>
      <c r="Q26" s="15">
        <v>6360</v>
      </c>
      <c r="R26" s="15">
        <v>1</v>
      </c>
      <c r="S26" s="15">
        <f t="shared" si="1"/>
        <v>1994903</v>
      </c>
    </row>
    <row r="27" spans="1:19" x14ac:dyDescent="0.25">
      <c r="A27" s="96"/>
      <c r="B27" s="95"/>
      <c r="C27" s="13">
        <v>2013</v>
      </c>
      <c r="D27" s="14">
        <v>4871.7877920000001</v>
      </c>
      <c r="E27" s="14">
        <v>4693.5468739999997</v>
      </c>
      <c r="F27" s="14">
        <v>1976.7644329999998</v>
      </c>
      <c r="G27" s="14">
        <v>184.28124300000127</v>
      </c>
      <c r="H27" s="14">
        <f t="shared" si="0"/>
        <v>11726.380342</v>
      </c>
      <c r="J27" s="14">
        <v>13.511448261149662</v>
      </c>
      <c r="K27" s="14">
        <v>47.736581131786927</v>
      </c>
      <c r="M27" s="14">
        <v>3746.1000000000004</v>
      </c>
      <c r="N27" s="14"/>
      <c r="O27" s="15">
        <v>1869325</v>
      </c>
      <c r="P27" s="15">
        <v>154346</v>
      </c>
      <c r="Q27" s="15">
        <v>6329</v>
      </c>
      <c r="R27" s="15">
        <v>1</v>
      </c>
      <c r="S27" s="15">
        <f t="shared" si="1"/>
        <v>2030001</v>
      </c>
    </row>
    <row r="28" spans="1:19" x14ac:dyDescent="0.25">
      <c r="A28" s="96"/>
      <c r="B28" s="95"/>
      <c r="C28" s="13">
        <v>2014</v>
      </c>
      <c r="D28" s="14">
        <v>5278.80044</v>
      </c>
      <c r="E28" s="14">
        <v>4968.0254370000002</v>
      </c>
      <c r="F28" s="14">
        <v>2046.0299969999999</v>
      </c>
      <c r="G28" s="14">
        <v>183.50236100000075</v>
      </c>
      <c r="H28" s="14">
        <f t="shared" si="0"/>
        <v>12476.358235</v>
      </c>
      <c r="J28" s="14">
        <v>13.764593623066039</v>
      </c>
      <c r="K28" s="14">
        <v>43.540237360387096</v>
      </c>
      <c r="M28" s="14">
        <v>4044.1</v>
      </c>
      <c r="N28" s="14"/>
      <c r="O28" s="15">
        <v>1901207</v>
      </c>
      <c r="P28" s="15">
        <v>156293</v>
      </c>
      <c r="Q28" s="15">
        <v>6336</v>
      </c>
      <c r="R28" s="15">
        <v>1</v>
      </c>
      <c r="S28" s="15">
        <f t="shared" si="1"/>
        <v>2063837</v>
      </c>
    </row>
    <row r="29" spans="1:19" x14ac:dyDescent="0.25">
      <c r="A29" s="96"/>
      <c r="B29" s="95"/>
      <c r="C29" s="13">
        <v>2015</v>
      </c>
      <c r="D29" s="14">
        <v>4922.3776949999992</v>
      </c>
      <c r="E29" s="14">
        <v>4661.2403510000004</v>
      </c>
      <c r="F29" s="14">
        <v>2011.102337</v>
      </c>
      <c r="G29" s="14">
        <v>176.21301800000037</v>
      </c>
      <c r="H29" s="14">
        <f t="shared" si="0"/>
        <v>11770.933401</v>
      </c>
      <c r="K29" s="14">
        <v>50.265923999999998</v>
      </c>
      <c r="M29" s="14">
        <v>3709.5</v>
      </c>
      <c r="N29" s="14"/>
      <c r="O29" s="15">
        <v>1930657</v>
      </c>
      <c r="P29" s="15">
        <v>157735</v>
      </c>
      <c r="Q29" s="15">
        <v>6288</v>
      </c>
      <c r="R29" s="15">
        <v>1</v>
      </c>
      <c r="S29" s="15">
        <f t="shared" si="1"/>
        <v>2094681</v>
      </c>
    </row>
    <row r="30" spans="1:19" x14ac:dyDescent="0.25">
      <c r="A30" s="96"/>
      <c r="B30" s="95"/>
      <c r="C30" s="13">
        <v>2016</v>
      </c>
      <c r="D30" s="14">
        <v>4621.1203169999999</v>
      </c>
      <c r="E30" s="14">
        <v>4360.286239</v>
      </c>
      <c r="F30" s="14">
        <v>1992.1070709999999</v>
      </c>
      <c r="G30" s="14">
        <v>169.62837500000023</v>
      </c>
      <c r="H30" s="14">
        <f t="shared" si="0"/>
        <v>11143.142002000001</v>
      </c>
      <c r="K30" s="14"/>
      <c r="M30" s="14">
        <v>3412.0999999999995</v>
      </c>
      <c r="N30" s="14"/>
      <c r="O30" s="15">
        <v>1959569</v>
      </c>
      <c r="P30" s="15">
        <v>158873</v>
      </c>
      <c r="Q30" s="15">
        <v>6240</v>
      </c>
      <c r="R30" s="15">
        <v>1</v>
      </c>
      <c r="S30" s="15">
        <f t="shared" si="1"/>
        <v>2124683</v>
      </c>
    </row>
    <row r="32" spans="1:19" ht="14.45" x14ac:dyDescent="0.3">
      <c r="K32" s="39"/>
    </row>
  </sheetData>
  <mergeCells count="6">
    <mergeCell ref="D2:K2"/>
    <mergeCell ref="O2:S2"/>
    <mergeCell ref="A5:A18"/>
    <mergeCell ref="B16:B30"/>
    <mergeCell ref="A19:A30"/>
    <mergeCell ref="J3:K3"/>
  </mergeCells>
  <pageMargins left="0.5" right="0.7" top="1.25" bottom="0.75" header="0.3" footer="0.3"/>
  <pageSetup scale="65" orientation="landscape" r:id="rId1"/>
  <ignoredErrors>
    <ignoredError sqref="H5:H31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C12"/>
  <sheetViews>
    <sheetView workbookViewId="0">
      <selection activeCell="H35" sqref="H35"/>
    </sheetView>
  </sheetViews>
  <sheetFormatPr defaultRowHeight="15" x14ac:dyDescent="0.25"/>
  <cols>
    <col min="2" max="2" width="16.140625" customWidth="1"/>
  </cols>
  <sheetData>
    <row r="2" spans="1:3" ht="77.25" x14ac:dyDescent="0.25">
      <c r="A2" t="s">
        <v>10</v>
      </c>
      <c r="B2" s="23" t="s">
        <v>21</v>
      </c>
    </row>
    <row r="3" spans="1:3" x14ac:dyDescent="0.25">
      <c r="A3">
        <v>2007</v>
      </c>
      <c r="B3">
        <v>5651.5063399999681</v>
      </c>
      <c r="C3" t="s">
        <v>22</v>
      </c>
    </row>
    <row r="4" spans="1:3" x14ac:dyDescent="0.25">
      <c r="A4">
        <v>2008</v>
      </c>
      <c r="B4">
        <v>162828.24296000027</v>
      </c>
    </row>
    <row r="5" spans="1:3" x14ac:dyDescent="0.25">
      <c r="A5">
        <v>2009</v>
      </c>
      <c r="B5">
        <v>714793.7629599988</v>
      </c>
    </row>
    <row r="6" spans="1:3" x14ac:dyDescent="0.25">
      <c r="A6">
        <v>2010</v>
      </c>
      <c r="B6">
        <v>1267073.9182800055</v>
      </c>
    </row>
    <row r="7" spans="1:3" x14ac:dyDescent="0.25">
      <c r="A7">
        <v>2011</v>
      </c>
      <c r="B7">
        <v>1261469.5396499999</v>
      </c>
    </row>
    <row r="8" spans="1:3" x14ac:dyDescent="0.25">
      <c r="A8">
        <v>2012</v>
      </c>
      <c r="B8">
        <v>1179284.3988100004</v>
      </c>
    </row>
    <row r="9" spans="1:3" x14ac:dyDescent="0.25">
      <c r="A9">
        <v>2013</v>
      </c>
      <c r="B9">
        <v>831897.78410999966</v>
      </c>
    </row>
    <row r="10" spans="1:3" x14ac:dyDescent="0.25">
      <c r="A10">
        <v>2014</v>
      </c>
      <c r="B10">
        <v>738871.28563999967</v>
      </c>
    </row>
    <row r="11" spans="1:3" x14ac:dyDescent="0.25">
      <c r="A11">
        <v>2015</v>
      </c>
      <c r="B11">
        <v>727392.85211000009</v>
      </c>
    </row>
    <row r="12" spans="1:3" x14ac:dyDescent="0.25">
      <c r="A12">
        <v>2016</v>
      </c>
      <c r="B12">
        <v>618034.45293000038</v>
      </c>
    </row>
  </sheetData>
  <pageMargins left="1.45" right="0.7" top="1.2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2:L37"/>
  <sheetViews>
    <sheetView showGridLines="0" view="pageBreakPreview" topLeftCell="A4" zoomScale="60" zoomScaleNormal="75" workbookViewId="0">
      <selection activeCell="P14" sqref="P14"/>
    </sheetView>
  </sheetViews>
  <sheetFormatPr defaultRowHeight="15" x14ac:dyDescent="0.25"/>
  <cols>
    <col min="2" max="2" width="5" customWidth="1"/>
    <col min="3" max="3" width="23.7109375" customWidth="1"/>
    <col min="4" max="4" width="14.42578125" customWidth="1"/>
    <col min="5" max="5" width="12.5703125" style="56" customWidth="1"/>
    <col min="6" max="6" width="19.85546875" style="54" customWidth="1"/>
    <col min="7" max="7" width="17.7109375" style="54" customWidth="1"/>
    <col min="8" max="8" width="19.85546875" style="54" customWidth="1"/>
    <col min="9" max="9" width="16.85546875" style="54" customWidth="1"/>
    <col min="10" max="10" width="19.85546875" style="54" customWidth="1"/>
    <col min="11" max="11" width="16.85546875" style="54" customWidth="1"/>
    <col min="12" max="12" width="19.85546875" style="54" customWidth="1"/>
  </cols>
  <sheetData>
    <row r="2" spans="2:12" ht="18.75" x14ac:dyDescent="0.3">
      <c r="B2" s="24" t="s">
        <v>46</v>
      </c>
    </row>
    <row r="3" spans="2:12" x14ac:dyDescent="0.25">
      <c r="B3" s="1"/>
    </row>
    <row r="4" spans="2:12" x14ac:dyDescent="0.25">
      <c r="B4" s="49" t="s">
        <v>23</v>
      </c>
      <c r="C4" s="49"/>
      <c r="D4" s="50"/>
    </row>
    <row r="5" spans="2:12" x14ac:dyDescent="0.25">
      <c r="B5" s="25" t="s">
        <v>47</v>
      </c>
      <c r="C5" s="25"/>
      <c r="D5" s="25"/>
    </row>
    <row r="6" spans="2:12" x14ac:dyDescent="0.25">
      <c r="B6" s="1"/>
      <c r="C6" s="1"/>
      <c r="D6" s="1"/>
    </row>
    <row r="7" spans="2:12" ht="15.75" x14ac:dyDescent="0.25">
      <c r="B7" s="26" t="s">
        <v>43</v>
      </c>
      <c r="C7" s="26"/>
      <c r="D7" s="26"/>
    </row>
    <row r="8" spans="2:12" x14ac:dyDescent="0.25">
      <c r="B8" s="28"/>
      <c r="C8" s="28"/>
      <c r="D8" s="28"/>
    </row>
    <row r="9" spans="2:12" x14ac:dyDescent="0.25">
      <c r="B9" s="30" t="s">
        <v>25</v>
      </c>
      <c r="C9" s="30"/>
      <c r="D9" s="51" t="s">
        <v>54</v>
      </c>
      <c r="E9" s="84"/>
      <c r="F9" s="85"/>
      <c r="G9" s="85"/>
      <c r="H9" s="85"/>
    </row>
    <row r="11" spans="2:12" x14ac:dyDescent="0.25"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</row>
    <row r="12" spans="2:12" ht="30" x14ac:dyDescent="0.25">
      <c r="B12" s="48"/>
      <c r="C12" s="48" t="s">
        <v>9</v>
      </c>
      <c r="D12" s="48" t="s">
        <v>10</v>
      </c>
      <c r="E12" s="48" t="s">
        <v>52</v>
      </c>
      <c r="F12" s="48" t="s">
        <v>45</v>
      </c>
      <c r="G12" s="48" t="s">
        <v>84</v>
      </c>
      <c r="H12" s="48" t="s">
        <v>45</v>
      </c>
      <c r="I12" s="48" t="s">
        <v>85</v>
      </c>
      <c r="J12" s="48" t="s">
        <v>45</v>
      </c>
      <c r="K12" s="48" t="s">
        <v>86</v>
      </c>
      <c r="L12" s="48" t="s">
        <v>45</v>
      </c>
    </row>
    <row r="13" spans="2:12" ht="45" x14ac:dyDescent="0.25">
      <c r="B13" s="52">
        <v>3</v>
      </c>
      <c r="C13" s="36" t="s">
        <v>44</v>
      </c>
      <c r="D13" s="36">
        <v>1992</v>
      </c>
      <c r="E13" s="57">
        <v>728.1</v>
      </c>
      <c r="F13" s="53" t="s">
        <v>48</v>
      </c>
      <c r="G13" s="55">
        <v>617.70000000000005</v>
      </c>
      <c r="H13" s="53" t="s">
        <v>48</v>
      </c>
      <c r="I13" s="55">
        <v>280</v>
      </c>
      <c r="J13" s="53" t="s">
        <v>48</v>
      </c>
      <c r="K13" s="55">
        <v>27.7</v>
      </c>
      <c r="L13" s="53" t="s">
        <v>48</v>
      </c>
    </row>
    <row r="14" spans="2:12" ht="45" x14ac:dyDescent="0.25">
      <c r="B14" s="52">
        <v>4</v>
      </c>
      <c r="C14" s="36" t="s">
        <v>44</v>
      </c>
      <c r="D14" s="36">
        <v>1993</v>
      </c>
      <c r="E14" s="57">
        <v>760.1</v>
      </c>
      <c r="F14" s="53" t="s">
        <v>49</v>
      </c>
      <c r="G14" s="55">
        <v>600.4</v>
      </c>
      <c r="H14" s="53" t="s">
        <v>49</v>
      </c>
      <c r="I14" s="55">
        <v>249.3</v>
      </c>
      <c r="J14" s="53" t="s">
        <v>49</v>
      </c>
      <c r="K14" s="55">
        <v>16.100000000000001</v>
      </c>
      <c r="L14" s="53" t="s">
        <v>49</v>
      </c>
    </row>
    <row r="15" spans="2:12" ht="45" x14ac:dyDescent="0.25">
      <c r="B15" s="52">
        <v>5</v>
      </c>
      <c r="C15" s="36" t="s">
        <v>44</v>
      </c>
      <c r="D15" s="36">
        <v>1994</v>
      </c>
      <c r="E15" s="57">
        <v>867.8</v>
      </c>
      <c r="F15" s="53" t="s">
        <v>82</v>
      </c>
      <c r="G15" s="57">
        <v>680.1</v>
      </c>
      <c r="H15" s="53" t="s">
        <v>82</v>
      </c>
      <c r="I15" s="57">
        <v>247</v>
      </c>
      <c r="J15" s="53" t="s">
        <v>82</v>
      </c>
      <c r="K15" s="57">
        <v>16.399999999999999</v>
      </c>
      <c r="L15" s="53" t="s">
        <v>82</v>
      </c>
    </row>
    <row r="16" spans="2:12" ht="45" x14ac:dyDescent="0.25">
      <c r="B16" s="52">
        <v>6</v>
      </c>
      <c r="C16" s="36" t="s">
        <v>44</v>
      </c>
      <c r="D16" s="36">
        <v>1995</v>
      </c>
      <c r="E16" s="57">
        <v>798.4</v>
      </c>
      <c r="F16" s="53" t="s">
        <v>50</v>
      </c>
      <c r="G16" s="55">
        <v>622.70000000000005</v>
      </c>
      <c r="H16" s="53" t="s">
        <v>50</v>
      </c>
      <c r="I16" s="55">
        <v>219.9</v>
      </c>
      <c r="J16" s="53" t="s">
        <v>50</v>
      </c>
      <c r="K16" s="55">
        <v>17.8</v>
      </c>
      <c r="L16" s="53" t="s">
        <v>50</v>
      </c>
    </row>
    <row r="17" spans="2:12" ht="45" x14ac:dyDescent="0.25">
      <c r="B17" s="52">
        <v>7</v>
      </c>
      <c r="C17" s="36" t="s">
        <v>44</v>
      </c>
      <c r="D17" s="36">
        <v>1996</v>
      </c>
      <c r="E17" s="57">
        <v>876.2</v>
      </c>
      <c r="F17" s="53" t="s">
        <v>51</v>
      </c>
      <c r="G17" s="55">
        <v>632.1</v>
      </c>
      <c r="H17" s="53" t="s">
        <v>51</v>
      </c>
      <c r="I17" s="55">
        <v>184</v>
      </c>
      <c r="J17" s="53" t="s">
        <v>51</v>
      </c>
      <c r="K17" s="55">
        <v>19</v>
      </c>
      <c r="L17" s="53" t="s">
        <v>51</v>
      </c>
    </row>
    <row r="18" spans="2:12" ht="45" x14ac:dyDescent="0.25">
      <c r="B18" s="52">
        <v>8</v>
      </c>
      <c r="C18" s="36" t="s">
        <v>44</v>
      </c>
      <c r="D18" s="36">
        <v>1997</v>
      </c>
      <c r="E18" s="57">
        <v>883.7</v>
      </c>
      <c r="F18" s="53" t="s">
        <v>53</v>
      </c>
      <c r="G18" s="55">
        <v>631.4</v>
      </c>
      <c r="H18" s="53" t="s">
        <v>53</v>
      </c>
      <c r="I18" s="55">
        <v>168.7</v>
      </c>
      <c r="J18" s="53" t="s">
        <v>53</v>
      </c>
      <c r="K18" s="55">
        <v>19.7</v>
      </c>
      <c r="L18" s="53" t="s">
        <v>53</v>
      </c>
    </row>
    <row r="19" spans="2:12" ht="45" x14ac:dyDescent="0.25">
      <c r="B19" s="52">
        <v>9</v>
      </c>
      <c r="C19" s="36" t="s">
        <v>44</v>
      </c>
      <c r="D19" s="36">
        <v>1998</v>
      </c>
      <c r="E19" s="57">
        <v>779</v>
      </c>
      <c r="F19" s="53" t="s">
        <v>55</v>
      </c>
      <c r="G19" s="55">
        <v>466.8</v>
      </c>
      <c r="H19" s="53" t="s">
        <v>55</v>
      </c>
      <c r="I19" s="55">
        <v>116.4</v>
      </c>
      <c r="J19" s="53" t="s">
        <v>55</v>
      </c>
      <c r="K19" s="55">
        <v>12</v>
      </c>
      <c r="L19" s="53" t="s">
        <v>55</v>
      </c>
    </row>
    <row r="20" spans="2:12" ht="45" x14ac:dyDescent="0.25">
      <c r="B20" s="52">
        <v>10</v>
      </c>
      <c r="C20" s="36" t="s">
        <v>44</v>
      </c>
      <c r="D20" s="36">
        <v>1999</v>
      </c>
      <c r="E20" s="57">
        <v>798.8</v>
      </c>
      <c r="F20" s="53" t="s">
        <v>56</v>
      </c>
      <c r="G20" s="55">
        <v>422.4</v>
      </c>
      <c r="H20" s="53" t="s">
        <v>56</v>
      </c>
      <c r="I20" s="55">
        <v>91.4</v>
      </c>
      <c r="J20" s="53" t="s">
        <v>56</v>
      </c>
      <c r="K20" s="55">
        <v>19</v>
      </c>
      <c r="L20" s="53" t="s">
        <v>56</v>
      </c>
    </row>
    <row r="21" spans="2:12" ht="45" x14ac:dyDescent="0.25">
      <c r="B21" s="52">
        <v>11</v>
      </c>
      <c r="C21" s="36" t="s">
        <v>44</v>
      </c>
      <c r="D21" s="36">
        <v>2000</v>
      </c>
      <c r="E21" s="57">
        <v>832.1</v>
      </c>
      <c r="F21" s="53" t="s">
        <v>57</v>
      </c>
      <c r="G21" s="55">
        <v>424.1</v>
      </c>
      <c r="H21" s="53" t="s">
        <v>57</v>
      </c>
      <c r="I21" s="55">
        <v>84.1</v>
      </c>
      <c r="J21" s="53" t="s">
        <v>57</v>
      </c>
      <c r="K21" s="55">
        <v>26</v>
      </c>
      <c r="L21" s="53" t="s">
        <v>57</v>
      </c>
    </row>
    <row r="22" spans="2:12" ht="45" x14ac:dyDescent="0.25">
      <c r="B22" s="52">
        <v>12</v>
      </c>
      <c r="C22" s="36" t="s">
        <v>44</v>
      </c>
      <c r="D22" s="36">
        <v>2001</v>
      </c>
      <c r="E22" s="57">
        <v>1192.2</v>
      </c>
      <c r="F22" s="53" t="s">
        <v>58</v>
      </c>
      <c r="G22" s="55">
        <v>648.4</v>
      </c>
      <c r="H22" s="53" t="s">
        <v>58</v>
      </c>
      <c r="I22" s="55">
        <v>112.5</v>
      </c>
      <c r="J22" s="53" t="s">
        <v>58</v>
      </c>
      <c r="K22" s="55">
        <v>36.299999999999997</v>
      </c>
      <c r="L22" s="53" t="s">
        <v>58</v>
      </c>
    </row>
    <row r="23" spans="2:12" ht="30" x14ac:dyDescent="0.25">
      <c r="B23" s="52">
        <v>13</v>
      </c>
      <c r="C23" s="36" t="s">
        <v>44</v>
      </c>
      <c r="D23" s="36">
        <v>2002</v>
      </c>
      <c r="E23" s="57">
        <f>AVERAGE(E22,E24)</f>
        <v>1132.5500000000002</v>
      </c>
      <c r="F23" s="53" t="s">
        <v>73</v>
      </c>
      <c r="G23" s="57">
        <f>AVERAGE(G22,G24)</f>
        <v>575.95000000000005</v>
      </c>
      <c r="H23" s="53" t="s">
        <v>73</v>
      </c>
      <c r="I23" s="57">
        <f>AVERAGE(I22,I24)</f>
        <v>97.7</v>
      </c>
      <c r="J23" s="53" t="s">
        <v>73</v>
      </c>
      <c r="K23" s="57">
        <f>AVERAGE(K22,K24)</f>
        <v>35</v>
      </c>
      <c r="L23" s="53" t="s">
        <v>73</v>
      </c>
    </row>
    <row r="24" spans="2:12" ht="45" x14ac:dyDescent="0.25">
      <c r="B24" s="52">
        <v>14</v>
      </c>
      <c r="C24" s="36" t="s">
        <v>44</v>
      </c>
      <c r="D24" s="36">
        <v>2003</v>
      </c>
      <c r="E24" s="57">
        <v>1072.9000000000001</v>
      </c>
      <c r="F24" s="53" t="s">
        <v>59</v>
      </c>
      <c r="G24" s="55">
        <v>503.5</v>
      </c>
      <c r="H24" s="53" t="s">
        <v>59</v>
      </c>
      <c r="I24" s="55">
        <v>82.9</v>
      </c>
      <c r="J24" s="53" t="s">
        <v>59</v>
      </c>
      <c r="K24" s="55">
        <v>33.700000000000003</v>
      </c>
      <c r="L24" s="53" t="s">
        <v>59</v>
      </c>
    </row>
    <row r="25" spans="2:12" ht="45" x14ac:dyDescent="0.25">
      <c r="B25" s="52">
        <v>15</v>
      </c>
      <c r="C25" s="36" t="s">
        <v>44</v>
      </c>
      <c r="D25" s="36">
        <v>2004</v>
      </c>
      <c r="E25" s="59">
        <v>1175.3</v>
      </c>
      <c r="F25" s="53" t="s">
        <v>60</v>
      </c>
      <c r="G25" s="55">
        <v>524.70000000000005</v>
      </c>
      <c r="H25" s="53" t="s">
        <v>60</v>
      </c>
      <c r="I25" s="55">
        <v>92</v>
      </c>
      <c r="J25" s="53" t="s">
        <v>60</v>
      </c>
      <c r="K25" s="55">
        <v>39.1</v>
      </c>
      <c r="L25" s="53" t="s">
        <v>60</v>
      </c>
    </row>
    <row r="26" spans="2:12" ht="45" x14ac:dyDescent="0.25">
      <c r="B26" s="52">
        <v>16</v>
      </c>
      <c r="C26" s="36" t="s">
        <v>44</v>
      </c>
      <c r="D26" s="36">
        <v>2005</v>
      </c>
      <c r="E26" s="57">
        <v>1447</v>
      </c>
      <c r="F26" s="53" t="s">
        <v>61</v>
      </c>
      <c r="G26" s="55">
        <v>692.1</v>
      </c>
      <c r="H26" s="53" t="s">
        <v>61</v>
      </c>
      <c r="I26" s="55">
        <v>115.7</v>
      </c>
      <c r="J26" s="53" t="s">
        <v>61</v>
      </c>
      <c r="K26" s="55">
        <v>47.9</v>
      </c>
      <c r="L26" s="53" t="s">
        <v>61</v>
      </c>
    </row>
    <row r="27" spans="2:12" ht="30" x14ac:dyDescent="0.25">
      <c r="B27" s="52">
        <v>17</v>
      </c>
      <c r="C27" s="36" t="s">
        <v>44</v>
      </c>
      <c r="D27" s="36">
        <v>2006</v>
      </c>
      <c r="E27" s="59">
        <f>AVERAGE(E26,E28)</f>
        <v>1450.85</v>
      </c>
      <c r="F27" s="53" t="s">
        <v>74</v>
      </c>
      <c r="G27" s="59">
        <f>AVERAGE(G26,G28)</f>
        <v>703.2</v>
      </c>
      <c r="H27" s="53" t="s">
        <v>74</v>
      </c>
      <c r="I27" s="59">
        <f>AVERAGE(I26,I28)</f>
        <v>119.30000000000001</v>
      </c>
      <c r="J27" s="53" t="s">
        <v>74</v>
      </c>
      <c r="K27" s="59">
        <f>AVERAGE(K26,K28)</f>
        <v>48.2</v>
      </c>
      <c r="L27" s="53" t="s">
        <v>74</v>
      </c>
    </row>
    <row r="28" spans="2:12" ht="45" x14ac:dyDescent="0.25">
      <c r="B28" s="52">
        <v>18</v>
      </c>
      <c r="C28" s="36" t="s">
        <v>44</v>
      </c>
      <c r="D28" s="36">
        <v>2007</v>
      </c>
      <c r="E28" s="59">
        <v>1454.7</v>
      </c>
      <c r="F28" s="53" t="s">
        <v>62</v>
      </c>
      <c r="G28" s="55">
        <v>714.3</v>
      </c>
      <c r="H28" s="53" t="s">
        <v>62</v>
      </c>
      <c r="I28" s="55">
        <v>122.9</v>
      </c>
      <c r="J28" s="53" t="s">
        <v>62</v>
      </c>
      <c r="K28" s="55">
        <v>48.5</v>
      </c>
      <c r="L28" s="53" t="s">
        <v>62</v>
      </c>
    </row>
    <row r="29" spans="2:12" ht="45" x14ac:dyDescent="0.25">
      <c r="B29" s="52">
        <v>19</v>
      </c>
      <c r="C29" s="36" t="s">
        <v>44</v>
      </c>
      <c r="D29" s="36">
        <v>2008</v>
      </c>
      <c r="E29" s="59">
        <v>1529.7</v>
      </c>
      <c r="F29" s="53" t="s">
        <v>63</v>
      </c>
      <c r="G29" s="55">
        <v>759.4</v>
      </c>
      <c r="H29" s="53" t="s">
        <v>63</v>
      </c>
      <c r="I29" s="55">
        <v>126.9</v>
      </c>
      <c r="J29" s="53" t="s">
        <v>63</v>
      </c>
      <c r="K29" s="55">
        <v>47.2</v>
      </c>
      <c r="L29" s="53" t="s">
        <v>63</v>
      </c>
    </row>
    <row r="30" spans="2:12" ht="45" x14ac:dyDescent="0.25">
      <c r="B30" s="52">
        <v>20</v>
      </c>
      <c r="C30" s="36" t="s">
        <v>44</v>
      </c>
      <c r="D30" s="36">
        <v>2009</v>
      </c>
      <c r="E30" s="59">
        <v>1443.5</v>
      </c>
      <c r="F30" s="53" t="s">
        <v>64</v>
      </c>
      <c r="G30" s="55">
        <v>717.1</v>
      </c>
      <c r="H30" s="53" t="s">
        <v>64</v>
      </c>
      <c r="I30" s="55">
        <v>102</v>
      </c>
      <c r="J30" s="53" t="s">
        <v>64</v>
      </c>
      <c r="K30" s="55">
        <v>44.1</v>
      </c>
      <c r="L30" s="53" t="s">
        <v>64</v>
      </c>
    </row>
    <row r="31" spans="2:12" ht="45" x14ac:dyDescent="0.25">
      <c r="B31" s="52">
        <v>21</v>
      </c>
      <c r="C31" s="36" t="s">
        <v>44</v>
      </c>
      <c r="D31" s="36">
        <v>2010</v>
      </c>
      <c r="E31" s="59">
        <v>1225.2</v>
      </c>
      <c r="F31" s="53" t="s">
        <v>65</v>
      </c>
      <c r="G31" s="55">
        <v>597.79999999999995</v>
      </c>
      <c r="H31" s="53" t="s">
        <v>65</v>
      </c>
      <c r="I31" s="55">
        <v>89.2</v>
      </c>
      <c r="J31" s="53" t="s">
        <v>65</v>
      </c>
      <c r="K31" s="55">
        <v>30</v>
      </c>
      <c r="L31" s="53" t="s">
        <v>65</v>
      </c>
    </row>
    <row r="32" spans="2:12" ht="45" x14ac:dyDescent="0.25">
      <c r="B32" s="52">
        <v>22</v>
      </c>
      <c r="C32" s="36" t="s">
        <v>44</v>
      </c>
      <c r="D32" s="36">
        <v>2011</v>
      </c>
      <c r="E32" s="59">
        <v>1247</v>
      </c>
      <c r="F32" s="53" t="s">
        <v>66</v>
      </c>
      <c r="G32" s="55">
        <v>622.1</v>
      </c>
      <c r="H32" s="53" t="s">
        <v>66</v>
      </c>
      <c r="I32" s="55">
        <v>82.1</v>
      </c>
      <c r="J32" s="53" t="s">
        <v>66</v>
      </c>
      <c r="K32" s="55">
        <v>28.3</v>
      </c>
      <c r="L32" s="53" t="s">
        <v>66</v>
      </c>
    </row>
    <row r="33" spans="2:12" ht="45" x14ac:dyDescent="0.25">
      <c r="B33" s="52">
        <v>23</v>
      </c>
      <c r="C33" s="36" t="s">
        <v>44</v>
      </c>
      <c r="D33" s="36">
        <v>2012</v>
      </c>
      <c r="E33" s="59">
        <v>1238.5999999999999</v>
      </c>
      <c r="F33" s="53" t="s">
        <v>67</v>
      </c>
      <c r="G33" s="55">
        <v>570.70000000000005</v>
      </c>
      <c r="H33" s="53" t="s">
        <v>67</v>
      </c>
      <c r="I33" s="55">
        <v>70.599999999999994</v>
      </c>
      <c r="J33" s="53" t="s">
        <v>67</v>
      </c>
      <c r="K33" s="55">
        <v>24.8</v>
      </c>
      <c r="L33" s="53" t="s">
        <v>67</v>
      </c>
    </row>
    <row r="34" spans="2:12" ht="30" x14ac:dyDescent="0.25">
      <c r="B34" s="52">
        <v>24</v>
      </c>
      <c r="C34" s="36" t="s">
        <v>44</v>
      </c>
      <c r="D34" s="36">
        <v>2013</v>
      </c>
      <c r="E34" s="59">
        <f>AVERAGE(E33,E35)</f>
        <v>1423.9499999999998</v>
      </c>
      <c r="F34" s="53" t="s">
        <v>75</v>
      </c>
      <c r="G34" s="59">
        <f>AVERAGE(G33,G35)</f>
        <v>697.65000000000009</v>
      </c>
      <c r="H34" s="53" t="s">
        <v>75</v>
      </c>
      <c r="I34" s="59">
        <f>AVERAGE(I33,I35)</f>
        <v>85.35</v>
      </c>
      <c r="J34" s="53" t="s">
        <v>75</v>
      </c>
      <c r="K34" s="59">
        <f>AVERAGE(K33,K35)</f>
        <v>28</v>
      </c>
      <c r="L34" s="53" t="s">
        <v>75</v>
      </c>
    </row>
    <row r="35" spans="2:12" ht="45" x14ac:dyDescent="0.25">
      <c r="B35" s="52">
        <v>25</v>
      </c>
      <c r="C35" s="36" t="s">
        <v>44</v>
      </c>
      <c r="D35" s="36">
        <v>2014</v>
      </c>
      <c r="E35" s="59">
        <v>1609.3</v>
      </c>
      <c r="F35" s="53" t="s">
        <v>68</v>
      </c>
      <c r="G35" s="55">
        <v>824.6</v>
      </c>
      <c r="H35" s="53" t="s">
        <v>68</v>
      </c>
      <c r="I35" s="55">
        <v>100.1</v>
      </c>
      <c r="J35" s="53" t="s">
        <v>68</v>
      </c>
      <c r="K35" s="55">
        <v>31.2</v>
      </c>
      <c r="L35" s="53" t="s">
        <v>68</v>
      </c>
    </row>
    <row r="36" spans="2:12" ht="45" x14ac:dyDescent="0.25">
      <c r="B36" s="52">
        <v>26</v>
      </c>
      <c r="C36" s="36" t="s">
        <v>44</v>
      </c>
      <c r="D36" s="36">
        <v>2015</v>
      </c>
      <c r="E36" s="59">
        <v>1642.3</v>
      </c>
      <c r="F36" s="53" t="s">
        <v>69</v>
      </c>
      <c r="G36" s="55">
        <v>789.3</v>
      </c>
      <c r="H36" s="53" t="s">
        <v>69</v>
      </c>
      <c r="I36" s="55">
        <v>89.2</v>
      </c>
      <c r="J36" s="53" t="s">
        <v>69</v>
      </c>
      <c r="K36" s="55">
        <v>40.1</v>
      </c>
      <c r="L36" s="53" t="s">
        <v>69</v>
      </c>
    </row>
    <row r="37" spans="2:12" ht="45" x14ac:dyDescent="0.25">
      <c r="B37" s="52">
        <v>27</v>
      </c>
      <c r="C37" s="36" t="s">
        <v>44</v>
      </c>
      <c r="D37" s="36">
        <v>2016</v>
      </c>
      <c r="E37" s="59">
        <v>1527</v>
      </c>
      <c r="F37" s="53" t="s">
        <v>70</v>
      </c>
      <c r="G37" s="55">
        <v>639.70000000000005</v>
      </c>
      <c r="H37" s="53" t="s">
        <v>70</v>
      </c>
      <c r="I37" s="55">
        <v>71</v>
      </c>
      <c r="J37" s="53" t="s">
        <v>70</v>
      </c>
      <c r="K37" s="55">
        <v>30.1</v>
      </c>
      <c r="L37" s="53" t="s">
        <v>70</v>
      </c>
    </row>
  </sheetData>
  <pageMargins left="0.7" right="0.7" top="0.75" bottom="0.75" header="0.3" footer="0.3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Output Calculations--&gt;</vt:lpstr>
      <vt:lpstr>Summary Revenues and Volumes</vt:lpstr>
      <vt:lpstr>Enbridge Output Volumes</vt:lpstr>
      <vt:lpstr>Calendar Year Conversions</vt:lpstr>
      <vt:lpstr>Data---&gt;</vt:lpstr>
      <vt:lpstr>Output Volumes</vt:lpstr>
      <vt:lpstr>Unbundled Volumes</vt:lpstr>
      <vt:lpstr>Enbridge Revenues </vt:lpstr>
      <vt:lpstr>'Output Volumes'!Print_Area</vt:lpstr>
      <vt:lpstr>'Enbridge Revenues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2018-03-16T13:18:01Z</dcterms:created>
  <dcterms:modified xsi:type="dcterms:W3CDTF">2018-03-21T19:39:49Z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{A6F165CA-E51D-4EC2-94A2-80E49923A1AE}</vt:lpwstr>
  </property>
  <property fmtid="{D5CDD505-2E9C-101B-9397-08002B2CF9AE}" pid="3" name="_AdHocReviewCycleID">
    <vt:i4>1934026723</vt:i4>
  </property>
  <property fmtid="{D5CDD505-2E9C-101B-9397-08002B2CF9AE}" pid="4" name="_NewReviewCycle">
    <vt:lpwstr/>
  </property>
</Properties>
</file>