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2017 COS\Models\Interrogatories-TC\TC Models\"/>
    </mc:Choice>
  </mc:AlternateContent>
  <bookViews>
    <workbookView xWindow="0" yWindow="0" windowWidth="13884" windowHeight="7548"/>
  </bookViews>
  <sheets>
    <sheet name="Foregone Rev" sheetId="1" r:id="rId1"/>
  </sheets>
  <externalReferences>
    <externalReference r:id="rId2"/>
    <externalReference r:id="rId3"/>
  </externalReferences>
  <definedNames>
    <definedName name="_xlnm.Print_Area" localSheetId="0">'Foregone Rev'!$B$1:$J$45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1" l="1"/>
  <c r="C39" i="1"/>
  <c r="C38" i="1"/>
  <c r="C11" i="1" l="1"/>
  <c r="C32" i="1" l="1"/>
  <c r="E37" i="1" l="1"/>
  <c r="F7" i="1" l="1"/>
  <c r="G7" i="1" s="1"/>
  <c r="H7" i="1" s="1"/>
  <c r="D28" i="1" s="1"/>
  <c r="E28" i="1" s="1"/>
  <c r="F6" i="1"/>
  <c r="G6" i="1" s="1"/>
  <c r="H6" i="1" s="1"/>
  <c r="D27" i="1" s="1"/>
  <c r="E27" i="1" s="1"/>
  <c r="F8" i="1"/>
  <c r="G8" i="1" s="1"/>
  <c r="H8" i="1" s="1"/>
  <c r="D29" i="1" s="1"/>
  <c r="E29" i="1" s="1"/>
  <c r="F10" i="1"/>
  <c r="G10" i="1" s="1"/>
  <c r="H10" i="1" s="1"/>
  <c r="D31" i="1" s="1"/>
  <c r="E31" i="1" s="1"/>
  <c r="F9" i="1" l="1"/>
  <c r="G9" i="1" s="1"/>
  <c r="H9" i="1" s="1"/>
  <c r="D30" i="1" s="1"/>
  <c r="E30" i="1" s="1"/>
  <c r="F18" i="1" l="1"/>
  <c r="G18" i="1" s="1"/>
  <c r="H18" i="1" s="1"/>
  <c r="D40" i="1" s="1"/>
  <c r="E40" i="1" s="1"/>
  <c r="F16" i="1"/>
  <c r="G16" i="1" s="1"/>
  <c r="H16" i="1" s="1"/>
  <c r="D38" i="1" s="1"/>
  <c r="F17" i="1"/>
  <c r="G17" i="1" s="1"/>
  <c r="H17" i="1" s="1"/>
  <c r="D39" i="1" s="1"/>
  <c r="E39" i="1" s="1"/>
  <c r="F20" i="1"/>
  <c r="G20" i="1" s="1"/>
  <c r="H20" i="1" s="1"/>
  <c r="D42" i="1" s="1"/>
  <c r="E42" i="1" s="1"/>
  <c r="E38" i="1" l="1"/>
  <c r="F19" i="1" l="1"/>
  <c r="G19" i="1" s="1"/>
  <c r="H19" i="1" s="1"/>
  <c r="D41" i="1" s="1"/>
  <c r="F5" i="1"/>
  <c r="G5" i="1" s="1"/>
  <c r="H5" i="1" s="1"/>
  <c r="H11" i="1" s="1"/>
  <c r="E41" i="1" l="1"/>
  <c r="D43" i="1"/>
  <c r="F15" i="1" l="1"/>
  <c r="G15" i="1" s="1"/>
  <c r="H15" i="1" s="1"/>
  <c r="D26" i="1" l="1"/>
  <c r="H21" i="1"/>
  <c r="J21" i="1" s="1"/>
  <c r="D32" i="1" l="1"/>
  <c r="J32" i="1" s="1"/>
  <c r="E26" i="1"/>
</calcChain>
</file>

<file path=xl/sharedStrings.xml><?xml version="1.0" encoding="utf-8"?>
<sst xmlns="http://schemas.openxmlformats.org/spreadsheetml/2006/main" count="59" uniqueCount="34">
  <si>
    <t xml:space="preserve"> </t>
  </si>
  <si>
    <t>USL</t>
  </si>
  <si>
    <t>Fixed</t>
  </si>
  <si>
    <t>Customers and or Connections</t>
  </si>
  <si>
    <t>Fixed Rate Rider</t>
  </si>
  <si>
    <t>RESIDENTIAL</t>
  </si>
  <si>
    <t>GS &lt; 50 KW</t>
  </si>
  <si>
    <t>GS &gt; 50 KW TO 4,999 KW</t>
  </si>
  <si>
    <t>STREET LIGHTING</t>
  </si>
  <si>
    <t>SENTINEL</t>
  </si>
  <si>
    <t/>
  </si>
  <si>
    <t>Volumetric</t>
  </si>
  <si>
    <t>kWh/kW</t>
  </si>
  <si>
    <t>Vol Rate Rider</t>
  </si>
  <si>
    <t>RESIDENTIAL (kWh)</t>
  </si>
  <si>
    <t>GS &lt; 50 KW (kWh)</t>
  </si>
  <si>
    <t>GS &gt; 50 KW TO 4,999 (KW)</t>
  </si>
  <si>
    <t>STREET LIGHTING (kW)</t>
  </si>
  <si>
    <t>SENTINEL (kW)</t>
  </si>
  <si>
    <t>USL (kWh)</t>
  </si>
  <si>
    <t>2016 Rate Charged</t>
  </si>
  <si>
    <t>Forgone Revenue</t>
  </si>
  <si>
    <t>Net Rate Differential</t>
  </si>
  <si>
    <t>ICM Rate Rider Charged</t>
  </si>
  <si>
    <t>2017 Rate Per Decision</t>
  </si>
  <si>
    <t>Step 2 - Calculation of Rate Riders to recover Forgone Revenue</t>
  </si>
  <si>
    <t>Total Forgone Reveue Fixed</t>
  </si>
  <si>
    <t>Total Forgone Reveue Vol</t>
  </si>
  <si>
    <t>Step 1 - Calculation of Forgone Revenue</t>
  </si>
  <si>
    <t>Forgone Revenue under Variable Charges</t>
  </si>
  <si>
    <t>Forgone Revenue under Fixed Charges</t>
  </si>
  <si>
    <t>Fixed Rate Riders for recovery of Forgone Revenue</t>
  </si>
  <si>
    <t>Variable Rate Riders for recovery of Forgone Revenue</t>
  </si>
  <si>
    <t>Note: the Residential recovery includes both fixed and variable forgone revenue under a fixed rate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</si>
</sst>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>
      <alignment horizontal="right" wrapText="1"/>
    </xf>
    <xf numFmtId="165" fontId="2" fillId="0" borderId="0" xfId="1" applyNumberFormat="1" applyFont="1"/>
    <xf numFmtId="44" fontId="2" fillId="0" borderId="0" xfId="2" applyFont="1"/>
    <xf numFmtId="165" fontId="2" fillId="0" borderId="1" xfId="1" applyNumberFormat="1" applyFont="1" applyBorder="1"/>
    <xf numFmtId="44" fontId="2" fillId="0" borderId="1" xfId="2" applyFont="1" applyBorder="1"/>
    <xf numFmtId="0" fontId="4" fillId="2" borderId="0" xfId="0" applyFont="1" applyFill="1" applyAlignment="1">
      <alignment horizontal="right"/>
    </xf>
    <xf numFmtId="166" fontId="2" fillId="0" borderId="0" xfId="2" applyNumberFormat="1" applyFont="1"/>
    <xf numFmtId="165" fontId="2" fillId="0" borderId="0" xfId="1" applyNumberFormat="1" applyFont="1" applyFill="1"/>
    <xf numFmtId="166" fontId="2" fillId="0" borderId="1" xfId="2" applyNumberFormat="1" applyFont="1" applyBorder="1"/>
    <xf numFmtId="165" fontId="2" fillId="0" borderId="0" xfId="0" applyNumberFormat="1" applyFont="1"/>
    <xf numFmtId="164" fontId="2" fillId="0" borderId="0" xfId="2" applyNumberFormat="1" applyFont="1"/>
    <xf numFmtId="44" fontId="2" fillId="0" borderId="0" xfId="2" applyNumberFormat="1" applyFont="1"/>
    <xf numFmtId="164" fontId="2" fillId="0" borderId="1" xfId="2" applyNumberFormat="1" applyFont="1" applyBorder="1"/>
    <xf numFmtId="44" fontId="2" fillId="0" borderId="1" xfId="2" applyNumberFormat="1" applyFont="1" applyBorder="1"/>
    <xf numFmtId="0" fontId="4" fillId="0" borderId="0" xfId="0" applyFont="1" applyAlignment="1"/>
    <xf numFmtId="44" fontId="2" fillId="0" borderId="0" xfId="0" applyNumberFormat="1" applyFont="1"/>
    <xf numFmtId="164" fontId="2" fillId="0" borderId="0" xfId="0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nshare\Private$\2017%20COS\Models\Interrogatories-TC\TC%20Models\InnPower%20Rate%20Design%20Model%20-%202017%20TC%20PAWG%2038.8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nPower_2017%20Load%20Forecast_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nput"/>
      <sheetName val="Transformer Allowance"/>
      <sheetName val="Forecast Data For 2017 to 2021"/>
      <sheetName val="2016 Existing Rates"/>
      <sheetName val="2017 Revenue at 2016 Rates"/>
      <sheetName val="2017 Cost Allocation Study"/>
      <sheetName val="2017 Rates By Rate Class"/>
      <sheetName val="Res Rate Design"/>
      <sheetName val="2017 Allocatn Low Voltage Csts"/>
      <sheetName val="2017 Low Voltage Rates"/>
      <sheetName val="2017 Distribution Rate Schedule"/>
      <sheetName val="Rate Schedule "/>
      <sheetName val="2017 Dist. Rev. Reconciliation"/>
      <sheetName val="2017 Revenue Deficiency Analy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34.44</v>
          </cell>
          <cell r="E7">
            <v>1.1214357824203547E-2</v>
          </cell>
        </row>
        <row r="8">
          <cell r="D8">
            <v>41.532905717599526</v>
          </cell>
          <cell r="E8">
            <v>1.0041454047657323E-2</v>
          </cell>
        </row>
        <row r="9">
          <cell r="D9">
            <v>185.43070619229002</v>
          </cell>
          <cell r="E9">
            <v>4.464006107808201</v>
          </cell>
        </row>
        <row r="10">
          <cell r="D10">
            <v>13.549983524334818</v>
          </cell>
          <cell r="E10">
            <v>61.721747719289873</v>
          </cell>
        </row>
        <row r="11">
          <cell r="D11">
            <v>4.1384776672359482</v>
          </cell>
          <cell r="E11">
            <v>28.61800717498561</v>
          </cell>
        </row>
        <row r="12">
          <cell r="D12">
            <v>12.859326828301482</v>
          </cell>
          <cell r="E12">
            <v>2.1533593648149121E-2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Tables"/>
      <sheetName val="Summary"/>
      <sheetName val="Purchased Power Model "/>
      <sheetName val="Purchased Power Model WN"/>
      <sheetName val="Rate Class Energy Model"/>
      <sheetName val="Rate Class Customer Model"/>
      <sheetName val="Rate Class Load Model"/>
      <sheetName val="Weather Analysis"/>
      <sheetName val="2017 COP Forecast"/>
    </sheetNames>
    <sheetDataSet>
      <sheetData sheetId="0"/>
      <sheetData sheetId="1">
        <row r="14">
          <cell r="L14">
            <v>15554.75</v>
          </cell>
        </row>
        <row r="24">
          <cell r="L24">
            <v>176743.94633415851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89">
          <cell r="F89">
            <v>678263.4257443808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26" workbookViewId="0">
      <selection activeCell="B23" sqref="B23:G43"/>
    </sheetView>
  </sheetViews>
  <sheetFormatPr defaultColWidth="9.109375" defaultRowHeight="13.8" x14ac:dyDescent="0.25"/>
  <cols>
    <col min="1" max="1" width="2.88671875" style="1" customWidth="1"/>
    <col min="2" max="2" width="28.21875" style="1" customWidth="1"/>
    <col min="3" max="3" width="14" style="1" bestFit="1" customWidth="1"/>
    <col min="4" max="4" width="15.21875" style="1" bestFit="1" customWidth="1"/>
    <col min="5" max="5" width="13.88671875" style="1" customWidth="1"/>
    <col min="6" max="6" width="12.77734375" style="1" customWidth="1"/>
    <col min="7" max="7" width="16.88671875" style="1" customWidth="1"/>
    <col min="8" max="8" width="16.109375" style="1" customWidth="1"/>
    <col min="9" max="9" width="13.109375" style="1" customWidth="1"/>
    <col min="10" max="10" width="15.5546875" style="1" customWidth="1"/>
    <col min="11" max="11" width="11.77734375" style="1" customWidth="1"/>
    <col min="12" max="12" width="11.44140625" style="1" customWidth="1"/>
    <col min="13" max="13" width="11" style="1" bestFit="1" customWidth="1"/>
    <col min="14" max="22" width="9.109375" style="1"/>
    <col min="23" max="23" width="14.77734375" style="1" customWidth="1"/>
    <col min="24" max="24" width="15.77734375" style="1" customWidth="1"/>
    <col min="25" max="16384" width="9.109375" style="1"/>
  </cols>
  <sheetData>
    <row r="1" spans="1:8" ht="17.399999999999999" x14ac:dyDescent="0.3">
      <c r="B1" s="2" t="s">
        <v>28</v>
      </c>
    </row>
    <row r="2" spans="1:8" x14ac:dyDescent="0.25">
      <c r="B2" s="3"/>
    </row>
    <row r="3" spans="1:8" x14ac:dyDescent="0.25">
      <c r="B3" s="3" t="s">
        <v>30</v>
      </c>
    </row>
    <row r="4" spans="1:8" ht="41.4" x14ac:dyDescent="0.25">
      <c r="A4" s="3"/>
      <c r="B4" s="4" t="s">
        <v>2</v>
      </c>
      <c r="C4" s="5" t="s">
        <v>3</v>
      </c>
      <c r="D4" s="5" t="s">
        <v>20</v>
      </c>
      <c r="E4" s="5" t="s">
        <v>23</v>
      </c>
      <c r="F4" s="5" t="s">
        <v>24</v>
      </c>
      <c r="G4" s="5" t="s">
        <v>22</v>
      </c>
      <c r="H4" s="5" t="s">
        <v>21</v>
      </c>
    </row>
    <row r="5" spans="1:8" x14ac:dyDescent="0.25">
      <c r="B5" s="1" t="s">
        <v>5</v>
      </c>
      <c r="C5" s="6">
        <v>15555</v>
      </c>
      <c r="D5" s="7">
        <v>24.85</v>
      </c>
      <c r="E5" s="7">
        <v>2.21</v>
      </c>
      <c r="F5" s="7">
        <f>'[1]2017 Rates By Rate Class'!$D$7</f>
        <v>34.44</v>
      </c>
      <c r="G5" s="7">
        <f>F5-D5-E5</f>
        <v>7.3799999999999963</v>
      </c>
      <c r="H5" s="7">
        <f>G5*C5*4</f>
        <v>459183.59999999974</v>
      </c>
    </row>
    <row r="6" spans="1:8" x14ac:dyDescent="0.25">
      <c r="B6" s="1" t="s">
        <v>6</v>
      </c>
      <c r="C6" s="6">
        <v>1034</v>
      </c>
      <c r="D6" s="7">
        <v>34.33</v>
      </c>
      <c r="E6" s="7">
        <v>3.65</v>
      </c>
      <c r="F6" s="7">
        <f>'[1]2017 Rates By Rate Class'!$D$8</f>
        <v>41.532905717599526</v>
      </c>
      <c r="G6" s="7">
        <f t="shared" ref="G6:G10" si="0">F6-D6-E6</f>
        <v>3.5529057175995278</v>
      </c>
      <c r="H6" s="7">
        <f t="shared" ref="H6:H10" si="1">G6*C6*4</f>
        <v>14694.818047991646</v>
      </c>
    </row>
    <row r="7" spans="1:8" x14ac:dyDescent="0.25">
      <c r="B7" s="1" t="s">
        <v>7</v>
      </c>
      <c r="C7" s="6">
        <v>88</v>
      </c>
      <c r="D7" s="7">
        <v>151.6</v>
      </c>
      <c r="E7" s="7">
        <v>16.12</v>
      </c>
      <c r="F7" s="7">
        <f>'[1]2017 Rates By Rate Class'!$D$9</f>
        <v>185.43070619229002</v>
      </c>
      <c r="G7" s="7">
        <f t="shared" si="0"/>
        <v>17.710706192290022</v>
      </c>
      <c r="H7" s="7">
        <f t="shared" si="1"/>
        <v>6234.1685796860875</v>
      </c>
    </row>
    <row r="8" spans="1:8" x14ac:dyDescent="0.25">
      <c r="B8" s="1" t="s">
        <v>8</v>
      </c>
      <c r="C8" s="6">
        <v>2995</v>
      </c>
      <c r="D8" s="7">
        <v>5.72</v>
      </c>
      <c r="E8" s="7">
        <v>0.61</v>
      </c>
      <c r="F8" s="7">
        <f>'[1]2017 Rates By Rate Class'!$D$11</f>
        <v>4.1384776672359482</v>
      </c>
      <c r="G8" s="7">
        <f t="shared" si="0"/>
        <v>-2.1915223327640514</v>
      </c>
      <c r="H8" s="7">
        <f t="shared" si="1"/>
        <v>-26254.437546513334</v>
      </c>
    </row>
    <row r="9" spans="1:8" x14ac:dyDescent="0.25">
      <c r="B9" s="1" t="s">
        <v>9</v>
      </c>
      <c r="C9" s="6">
        <v>161</v>
      </c>
      <c r="D9" s="7">
        <v>11.2</v>
      </c>
      <c r="E9" s="7">
        <v>1.19</v>
      </c>
      <c r="F9" s="7">
        <f>'[1]2017 Rates By Rate Class'!$D$10</f>
        <v>13.549983524334818</v>
      </c>
      <c r="G9" s="7">
        <f t="shared" si="0"/>
        <v>1.1599835243348191</v>
      </c>
      <c r="H9" s="7">
        <f t="shared" si="1"/>
        <v>747.02938967162345</v>
      </c>
    </row>
    <row r="10" spans="1:8" ht="14.4" thickBot="1" x14ac:dyDescent="0.3">
      <c r="B10" s="1" t="s">
        <v>1</v>
      </c>
      <c r="C10" s="8">
        <v>74</v>
      </c>
      <c r="D10" s="9">
        <v>10.57</v>
      </c>
      <c r="E10" s="9">
        <v>1.1200000000000001</v>
      </c>
      <c r="F10" s="9">
        <f>'[1]2017 Rates By Rate Class'!$D$12</f>
        <v>12.859326828301482</v>
      </c>
      <c r="G10" s="9">
        <f t="shared" si="0"/>
        <v>1.1693268283014815</v>
      </c>
      <c r="H10" s="9">
        <f t="shared" si="1"/>
        <v>346.12074117723853</v>
      </c>
    </row>
    <row r="11" spans="1:8" ht="14.4" thickTop="1" x14ac:dyDescent="0.25">
      <c r="C11" s="6">
        <f>SUM(C5:C10)</f>
        <v>19907</v>
      </c>
      <c r="D11" s="7"/>
      <c r="E11" s="7"/>
      <c r="F11" s="7"/>
      <c r="G11" s="7"/>
      <c r="H11" s="7">
        <f t="shared" ref="H11" si="2">SUM(H5:H10)</f>
        <v>454951.29921201302</v>
      </c>
    </row>
    <row r="13" spans="1:8" x14ac:dyDescent="0.25">
      <c r="B13" s="3" t="s">
        <v>29</v>
      </c>
    </row>
    <row r="14" spans="1:8" ht="41.4" x14ac:dyDescent="0.25">
      <c r="B14" s="4" t="s">
        <v>11</v>
      </c>
      <c r="C14" s="10" t="s">
        <v>12</v>
      </c>
      <c r="D14" s="5" t="s">
        <v>20</v>
      </c>
      <c r="E14" s="5" t="s">
        <v>23</v>
      </c>
      <c r="F14" s="5" t="s">
        <v>24</v>
      </c>
      <c r="G14" s="5" t="s">
        <v>22</v>
      </c>
      <c r="H14" s="5" t="s">
        <v>21</v>
      </c>
    </row>
    <row r="15" spans="1:8" x14ac:dyDescent="0.25">
      <c r="B15" s="1" t="s">
        <v>14</v>
      </c>
      <c r="C15" s="6">
        <v>145847424</v>
      </c>
      <c r="D15" s="11">
        <v>1.3899999999999999E-2</v>
      </c>
      <c r="E15" s="11">
        <v>2E-3</v>
      </c>
      <c r="F15" s="11">
        <f>'[1]2017 Rates By Rate Class'!$E$7</f>
        <v>1.1214357824203547E-2</v>
      </c>
      <c r="G15" s="11">
        <f>F15-D15-E15</f>
        <v>-4.6856421757964523E-3</v>
      </c>
      <c r="H15" s="7">
        <f>G15*C15/3</f>
        <v>-227796.28037522256</v>
      </c>
    </row>
    <row r="16" spans="1:8" x14ac:dyDescent="0.25">
      <c r="B16" s="1" t="s">
        <v>15</v>
      </c>
      <c r="C16" s="6">
        <v>31828340</v>
      </c>
      <c r="D16" s="11">
        <v>8.3000000000000001E-3</v>
      </c>
      <c r="E16" s="11">
        <v>8.9999999999999998E-4</v>
      </c>
      <c r="F16" s="11">
        <f>'[1]2017 Rates By Rate Class'!$E$8</f>
        <v>1.0041454047657323E-2</v>
      </c>
      <c r="G16" s="11">
        <f t="shared" ref="G16:G20" si="3">F16-D16-E16</f>
        <v>8.4145404765732248E-4</v>
      </c>
      <c r="H16" s="7">
        <f t="shared" ref="H16:H20" si="4">G16*C16/3</f>
        <v>8927.3618410711551</v>
      </c>
    </row>
    <row r="17" spans="1:10" x14ac:dyDescent="0.25">
      <c r="B17" s="1" t="s">
        <v>16</v>
      </c>
      <c r="C17" s="6">
        <v>176744</v>
      </c>
      <c r="D17" s="11">
        <v>3.1132</v>
      </c>
      <c r="E17" s="11">
        <v>0.33110000000000001</v>
      </c>
      <c r="F17" s="11">
        <f>'[1]2017 Rates By Rate Class'!$E$9</f>
        <v>4.464006107808201</v>
      </c>
      <c r="G17" s="11">
        <f t="shared" si="3"/>
        <v>1.019706107808201</v>
      </c>
      <c r="H17" s="7">
        <f t="shared" si="4"/>
        <v>60075.645439484222</v>
      </c>
    </row>
    <row r="18" spans="1:10" x14ac:dyDescent="0.25">
      <c r="B18" s="1" t="s">
        <v>17</v>
      </c>
      <c r="C18" s="12">
        <v>1599</v>
      </c>
      <c r="D18" s="11">
        <v>39.554400000000001</v>
      </c>
      <c r="E18" s="11">
        <v>4.2062999999999997</v>
      </c>
      <c r="F18" s="11">
        <f>'[1]2017 Rates By Rate Class'!$E$11</f>
        <v>28.61800717498561</v>
      </c>
      <c r="G18" s="11">
        <f t="shared" si="3"/>
        <v>-15.14269282501439</v>
      </c>
      <c r="H18" s="7">
        <f t="shared" si="4"/>
        <v>-8071.0552757326695</v>
      </c>
    </row>
    <row r="19" spans="1:10" x14ac:dyDescent="0.25">
      <c r="B19" s="1" t="s">
        <v>18</v>
      </c>
      <c r="C19" s="12">
        <v>286</v>
      </c>
      <c r="D19" s="11">
        <v>51.017299999999999</v>
      </c>
      <c r="E19" s="11">
        <v>5.4252000000000002</v>
      </c>
      <c r="F19" s="11">
        <f>'[1]2017 Rates By Rate Class'!$E$10</f>
        <v>61.721747719289873</v>
      </c>
      <c r="G19" s="11">
        <f t="shared" si="3"/>
        <v>5.2792477192898737</v>
      </c>
      <c r="H19" s="7">
        <f t="shared" si="4"/>
        <v>503.28828257230128</v>
      </c>
    </row>
    <row r="20" spans="1:10" ht="14.4" thickBot="1" x14ac:dyDescent="0.3">
      <c r="B20" s="1" t="s">
        <v>19</v>
      </c>
      <c r="C20" s="8">
        <v>461015</v>
      </c>
      <c r="D20" s="13">
        <v>1.77E-2</v>
      </c>
      <c r="E20" s="13">
        <v>1.9E-3</v>
      </c>
      <c r="F20" s="13">
        <f>'[1]2017 Rates By Rate Class'!$E$12</f>
        <v>2.1533593648149121E-2</v>
      </c>
      <c r="G20" s="13">
        <f t="shared" si="3"/>
        <v>1.9335936481491209E-3</v>
      </c>
      <c r="H20" s="9">
        <f t="shared" si="4"/>
        <v>297.13855856715566</v>
      </c>
    </row>
    <row r="21" spans="1:10" ht="14.4" thickTop="1" x14ac:dyDescent="0.25">
      <c r="B21" s="1" t="s">
        <v>10</v>
      </c>
      <c r="C21" s="14" t="s">
        <v>0</v>
      </c>
      <c r="D21" s="7"/>
      <c r="E21" s="7"/>
      <c r="F21" s="7"/>
      <c r="G21" s="7"/>
      <c r="H21" s="7">
        <f t="shared" ref="H21" si="5">SUM(H15:H20)</f>
        <v>-166063.90152926042</v>
      </c>
      <c r="J21" s="20">
        <f>H11+H21</f>
        <v>288887.39768275258</v>
      </c>
    </row>
    <row r="23" spans="1:10" ht="17.399999999999999" x14ac:dyDescent="0.3">
      <c r="B23" s="2" t="s">
        <v>25</v>
      </c>
    </row>
    <row r="24" spans="1:10" x14ac:dyDescent="0.25">
      <c r="B24" s="19" t="s">
        <v>31</v>
      </c>
    </row>
    <row r="25" spans="1:10" ht="41.4" x14ac:dyDescent="0.25">
      <c r="A25" s="3"/>
      <c r="B25" s="4" t="s">
        <v>2</v>
      </c>
      <c r="C25" s="5" t="s">
        <v>3</v>
      </c>
      <c r="D25" s="5" t="s">
        <v>26</v>
      </c>
      <c r="E25" s="5" t="s">
        <v>4</v>
      </c>
    </row>
    <row r="26" spans="1:10" x14ac:dyDescent="0.25">
      <c r="B26" s="1" t="s">
        <v>5</v>
      </c>
      <c r="C26" s="6">
        <v>15555</v>
      </c>
      <c r="D26" s="15">
        <f>H5+H15</f>
        <v>231387.31962477718</v>
      </c>
      <c r="E26" s="16">
        <f t="shared" ref="E26:E31" si="6">D26/C26/8</f>
        <v>1.8594287980133171</v>
      </c>
    </row>
    <row r="27" spans="1:10" x14ac:dyDescent="0.25">
      <c r="B27" s="1" t="s">
        <v>6</v>
      </c>
      <c r="C27" s="6">
        <v>1034</v>
      </c>
      <c r="D27" s="15">
        <f>H6</f>
        <v>14694.818047991646</v>
      </c>
      <c r="E27" s="16">
        <f t="shared" si="6"/>
        <v>1.7764528587997639</v>
      </c>
    </row>
    <row r="28" spans="1:10" x14ac:dyDescent="0.25">
      <c r="B28" s="1" t="s">
        <v>7</v>
      </c>
      <c r="C28" s="6">
        <v>88</v>
      </c>
      <c r="D28" s="15">
        <f t="shared" ref="D28:D31" si="7">H7</f>
        <v>6234.1685796860875</v>
      </c>
      <c r="E28" s="16">
        <f t="shared" si="6"/>
        <v>8.8553530961450111</v>
      </c>
    </row>
    <row r="29" spans="1:10" x14ac:dyDescent="0.25">
      <c r="B29" s="1" t="s">
        <v>8</v>
      </c>
      <c r="C29" s="6">
        <v>2995</v>
      </c>
      <c r="D29" s="15">
        <f t="shared" si="7"/>
        <v>-26254.437546513334</v>
      </c>
      <c r="E29" s="16">
        <f t="shared" si="6"/>
        <v>-1.0957611663820257</v>
      </c>
    </row>
    <row r="30" spans="1:10" x14ac:dyDescent="0.25">
      <c r="B30" s="1" t="s">
        <v>9</v>
      </c>
      <c r="C30" s="6">
        <v>161</v>
      </c>
      <c r="D30" s="15">
        <f t="shared" si="7"/>
        <v>747.02938967162345</v>
      </c>
      <c r="E30" s="16">
        <f t="shared" si="6"/>
        <v>0.57999176216740955</v>
      </c>
    </row>
    <row r="31" spans="1:10" ht="14.4" thickBot="1" x14ac:dyDescent="0.3">
      <c r="B31" s="1" t="s">
        <v>1</v>
      </c>
      <c r="C31" s="8">
        <v>74</v>
      </c>
      <c r="D31" s="17">
        <f t="shared" si="7"/>
        <v>346.12074117723853</v>
      </c>
      <c r="E31" s="18">
        <f t="shared" si="6"/>
        <v>0.58466341415074075</v>
      </c>
    </row>
    <row r="32" spans="1:10" ht="14.4" thickTop="1" x14ac:dyDescent="0.25">
      <c r="B32" s="1" t="s">
        <v>10</v>
      </c>
      <c r="C32" s="14">
        <f>SUM(C26:C31)</f>
        <v>19907</v>
      </c>
      <c r="D32" s="15">
        <f>SUM(D26:D31)</f>
        <v>227155.01883679043</v>
      </c>
      <c r="G32" s="14" t="s">
        <v>0</v>
      </c>
      <c r="J32" s="21">
        <f>D32+D43</f>
        <v>288887.39768275258</v>
      </c>
    </row>
    <row r="33" spans="2:5" x14ac:dyDescent="0.25">
      <c r="B33" s="1" t="s">
        <v>33</v>
      </c>
    </row>
    <row r="35" spans="2:5" x14ac:dyDescent="0.25">
      <c r="B35" s="19" t="s">
        <v>32</v>
      </c>
    </row>
    <row r="36" spans="2:5" ht="27.6" x14ac:dyDescent="0.25">
      <c r="B36" s="4" t="s">
        <v>11</v>
      </c>
      <c r="C36" s="10" t="s">
        <v>12</v>
      </c>
      <c r="D36" s="5" t="s">
        <v>27</v>
      </c>
      <c r="E36" s="5" t="s">
        <v>13</v>
      </c>
    </row>
    <row r="37" spans="2:5" x14ac:dyDescent="0.25">
      <c r="B37" s="1" t="s">
        <v>14</v>
      </c>
      <c r="C37" s="6">
        <f>C15</f>
        <v>145847424</v>
      </c>
      <c r="D37" s="15">
        <v>0</v>
      </c>
      <c r="E37" s="11">
        <f t="shared" ref="E37:E42" si="8">D37/C37*12/8</f>
        <v>0</v>
      </c>
    </row>
    <row r="38" spans="2:5" x14ac:dyDescent="0.25">
      <c r="B38" s="1" t="s">
        <v>15</v>
      </c>
      <c r="C38" s="6">
        <f>C16</f>
        <v>31828340</v>
      </c>
      <c r="D38" s="15">
        <f>H16</f>
        <v>8927.3618410711551</v>
      </c>
      <c r="E38" s="11">
        <f t="shared" si="8"/>
        <v>4.2072702382866124E-4</v>
      </c>
    </row>
    <row r="39" spans="2:5" x14ac:dyDescent="0.25">
      <c r="B39" s="1" t="s">
        <v>16</v>
      </c>
      <c r="C39" s="6">
        <f>[2]Summary!$L$24</f>
        <v>176743.94633415851</v>
      </c>
      <c r="D39" s="15">
        <f t="shared" ref="D39:D42" si="9">H17</f>
        <v>60075.645439484222</v>
      </c>
      <c r="E39" s="11">
        <f t="shared" si="8"/>
        <v>0.50985320871389028</v>
      </c>
    </row>
    <row r="40" spans="2:5" x14ac:dyDescent="0.25">
      <c r="B40" s="1" t="s">
        <v>17</v>
      </c>
      <c r="C40" s="12">
        <v>1599</v>
      </c>
      <c r="D40" s="15">
        <f t="shared" si="9"/>
        <v>-8071.0552757326695</v>
      </c>
      <c r="E40" s="11">
        <f t="shared" si="8"/>
        <v>-7.5713464125071948</v>
      </c>
    </row>
    <row r="41" spans="2:5" x14ac:dyDescent="0.25">
      <c r="B41" s="1" t="s">
        <v>18</v>
      </c>
      <c r="C41" s="12">
        <v>286</v>
      </c>
      <c r="D41" s="15">
        <f t="shared" si="9"/>
        <v>503.28828257230128</v>
      </c>
      <c r="E41" s="11">
        <f t="shared" si="8"/>
        <v>2.6396238596449368</v>
      </c>
    </row>
    <row r="42" spans="2:5" ht="14.4" thickBot="1" x14ac:dyDescent="0.3">
      <c r="B42" s="1" t="s">
        <v>19</v>
      </c>
      <c r="C42" s="8">
        <v>461015</v>
      </c>
      <c r="D42" s="17">
        <f t="shared" si="9"/>
        <v>297.13855856715566</v>
      </c>
      <c r="E42" s="13">
        <f t="shared" si="8"/>
        <v>9.6679682407456034E-4</v>
      </c>
    </row>
    <row r="43" spans="2:5" ht="14.4" thickTop="1" x14ac:dyDescent="0.25">
      <c r="B43" s="1" t="s">
        <v>10</v>
      </c>
      <c r="C43" s="14" t="s">
        <v>0</v>
      </c>
      <c r="D43" s="15">
        <f>SUM(D37:D42)</f>
        <v>61732.378845962165</v>
      </c>
    </row>
    <row r="45" spans="2:5" x14ac:dyDescent="0.25">
      <c r="B45" s="3"/>
    </row>
  </sheetData>
  <pageMargins left="0.7" right="0.7" top="0.75" bottom="0.75" header="0.3" footer="0.3"/>
  <pageSetup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Foregone Rev</vt:lpstr>
      <vt:lpstr>'Foregone Rev'!Print_Area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Pinke</dc:creator>
  <cp:lastModifiedBy>Brenda Pinke</cp:lastModifiedBy>
  <cp:lastPrinted>2018-04-09T15:50:24Z</cp:lastPrinted>
  <dcterms:created xsi:type="dcterms:W3CDTF">2018-03-25T22:00:53Z</dcterms:created>
  <dcterms:modified xsi:type="dcterms:W3CDTF">2018-04-10T05:33:20Z</dcterms:modified>
</cp:coreProperties>
</file>